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V:\obsługiwane\Jelenia Góra UM\2020\ZapytaniaOfertyAnalizy\Przetarg II\SIWZ\"/>
    </mc:Choice>
  </mc:AlternateContent>
  <xr:revisionPtr revIDLastSave="0" documentId="13_ncr:1_{8391AD67-EE82-4529-886A-3D166EEA6D6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kładka nr 1" sheetId="2" r:id="rId1"/>
    <sheet name="Zakładka nr 2" sheetId="3" r:id="rId2"/>
  </sheets>
  <definedNames>
    <definedName name="_xlnm._FilterDatabase" localSheetId="0" hidden="1">'Zakładka nr 1'!$A$12:$AE$12</definedName>
    <definedName name="_xlnm._FilterDatabase" localSheetId="1" hidden="1">'Zakładka nr 2'!$A$43:$Q$43</definedName>
    <definedName name="_xlnm.Print_Titles" localSheetId="0">'Zakładka nr 1'!$A:$A,'Zakładka nr 1'!$12:$12</definedName>
    <definedName name="_xlnm.Print_Titles" localSheetId="1">'Zakładka nr 2'!$A:$A,'Zakładka nr 2'!$43:$43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F6" i="3"/>
  <c r="F5" i="3"/>
  <c r="F4" i="3"/>
  <c r="F3" i="3"/>
  <c r="F2" i="3"/>
  <c r="E6" i="3"/>
  <c r="E5" i="3"/>
  <c r="E4" i="3"/>
  <c r="E3" i="3"/>
  <c r="E2" i="3"/>
  <c r="D6" i="3"/>
  <c r="D5" i="3"/>
  <c r="D4" i="3"/>
  <c r="D3" i="3"/>
  <c r="D2" i="3"/>
  <c r="C6" i="3"/>
  <c r="C5" i="3"/>
  <c r="C4" i="3"/>
  <c r="C3" i="3"/>
  <c r="C2" i="3"/>
  <c r="G7" i="3" l="1"/>
  <c r="F7" i="3"/>
  <c r="E7" i="3"/>
  <c r="D7" i="3"/>
  <c r="C7" i="3"/>
  <c r="J108" i="3"/>
  <c r="H108" i="3"/>
  <c r="V551" i="2" l="1"/>
  <c r="U551" i="2"/>
  <c r="N551" i="2"/>
  <c r="O530" i="2"/>
  <c r="O528" i="2"/>
  <c r="P525" i="2"/>
  <c r="O525" i="2"/>
  <c r="P517" i="2"/>
  <c r="O517" i="2"/>
  <c r="P516" i="2"/>
  <c r="O516" i="2"/>
  <c r="O511" i="2"/>
  <c r="P510" i="2"/>
  <c r="O510" i="2"/>
  <c r="O504" i="2"/>
  <c r="P501" i="2"/>
  <c r="O501" i="2"/>
  <c r="P499" i="2"/>
  <c r="O499" i="2"/>
  <c r="P495" i="2"/>
  <c r="O495" i="2"/>
  <c r="P494" i="2"/>
  <c r="O494" i="2"/>
  <c r="Q485" i="2"/>
  <c r="O485" i="2"/>
  <c r="P484" i="2"/>
  <c r="O484" i="2"/>
  <c r="W479" i="2"/>
  <c r="G5" i="2" s="1"/>
  <c r="P479" i="2"/>
  <c r="O479" i="2"/>
  <c r="O476" i="2"/>
  <c r="Q462" i="2"/>
  <c r="O462" i="2"/>
  <c r="S454" i="2"/>
  <c r="S551" i="2" s="1"/>
  <c r="O454" i="2"/>
  <c r="P453" i="2"/>
  <c r="O453" i="2"/>
  <c r="P452" i="2"/>
  <c r="O452" i="2"/>
  <c r="P432" i="2"/>
  <c r="O432" i="2"/>
  <c r="R430" i="2"/>
  <c r="R551" i="2" s="1"/>
  <c r="O430" i="2"/>
  <c r="P426" i="2"/>
  <c r="O426" i="2"/>
  <c r="Q419" i="2"/>
  <c r="O419" i="2"/>
  <c r="P416" i="2"/>
  <c r="O416" i="2"/>
  <c r="P414" i="2"/>
  <c r="O414" i="2"/>
  <c r="P408" i="2"/>
  <c r="O408" i="2"/>
  <c r="Q407" i="2"/>
  <c r="O407" i="2"/>
  <c r="P405" i="2"/>
  <c r="O405" i="2"/>
  <c r="P402" i="2"/>
  <c r="O402" i="2"/>
  <c r="P395" i="2"/>
  <c r="O395" i="2"/>
  <c r="O392" i="2"/>
  <c r="T386" i="2"/>
  <c r="T551" i="2" s="1"/>
  <c r="O386" i="2"/>
  <c r="P383" i="2"/>
  <c r="O383" i="2"/>
  <c r="P379" i="2"/>
  <c r="O379" i="2"/>
  <c r="Q375" i="2"/>
  <c r="O375" i="2"/>
  <c r="P363" i="2"/>
  <c r="O363" i="2"/>
  <c r="P355" i="2"/>
  <c r="O355" i="2"/>
  <c r="Q345" i="2"/>
  <c r="O345" i="2"/>
  <c r="P339" i="2"/>
  <c r="O339" i="2"/>
  <c r="Q328" i="2"/>
  <c r="O328" i="2"/>
  <c r="Q320" i="2"/>
  <c r="O320" i="2"/>
  <c r="P313" i="2"/>
  <c r="O313" i="2"/>
  <c r="Q310" i="2"/>
  <c r="O310" i="2"/>
  <c r="Q306" i="2"/>
  <c r="O306" i="2"/>
  <c r="P305" i="2"/>
  <c r="O305" i="2"/>
  <c r="P296" i="2"/>
  <c r="O296" i="2"/>
  <c r="P290" i="2"/>
  <c r="O290" i="2"/>
  <c r="G6" i="2"/>
  <c r="F6" i="2"/>
  <c r="D6" i="2"/>
  <c r="C6" i="2"/>
  <c r="F5" i="2"/>
  <c r="D5" i="2"/>
  <c r="C5" i="2"/>
  <c r="G4" i="2"/>
  <c r="F4" i="2"/>
  <c r="E4" i="2"/>
  <c r="D4" i="2"/>
  <c r="C4" i="2"/>
  <c r="G3" i="2"/>
  <c r="F3" i="2"/>
  <c r="E3" i="2"/>
  <c r="D3" i="2"/>
  <c r="C3" i="2"/>
  <c r="G2" i="2"/>
  <c r="F2" i="2"/>
  <c r="E2" i="2"/>
  <c r="D2" i="2"/>
  <c r="C2" i="2"/>
  <c r="D7" i="2" l="1"/>
  <c r="F7" i="2"/>
  <c r="C7" i="2"/>
  <c r="G7" i="2"/>
  <c r="E5" i="2"/>
  <c r="O551" i="2"/>
  <c r="P551" i="2"/>
  <c r="Q551" i="2"/>
  <c r="E6" i="2"/>
  <c r="W551" i="2"/>
  <c r="E7" i="2" l="1"/>
</calcChain>
</file>

<file path=xl/sharedStrings.xml><?xml version="1.0" encoding="utf-8"?>
<sst xmlns="http://schemas.openxmlformats.org/spreadsheetml/2006/main" count="6540" uniqueCount="1286">
  <si>
    <t>Lp.</t>
  </si>
  <si>
    <t>Rok</t>
  </si>
  <si>
    <t>Liczba szkód zgłoszonych</t>
  </si>
  <si>
    <t>Liczba szkód wypłaconych</t>
  </si>
  <si>
    <t>Wysokość wypłat</t>
  </si>
  <si>
    <t>Liczba rezerw</t>
  </si>
  <si>
    <t>Wysokość rezerw</t>
  </si>
  <si>
    <t>RAZEM:</t>
  </si>
  <si>
    <t>Wysokość odszkodowania</t>
  </si>
  <si>
    <t>TU</t>
  </si>
  <si>
    <t>Nazwa klienta</t>
  </si>
  <si>
    <t>Numer szkody</t>
  </si>
  <si>
    <t>Nr sprawy / numer roszczenia</t>
  </si>
  <si>
    <t>Data początku ubezpieczenia</t>
  </si>
  <si>
    <t>Data końca ubezpieczenia</t>
  </si>
  <si>
    <t>Data zgłoszenia</t>
  </si>
  <si>
    <t>Data szkody / zdarzenia</t>
  </si>
  <si>
    <t>Status roszczenia</t>
  </si>
  <si>
    <t>Instancja</t>
  </si>
  <si>
    <t>Czy szkoda została wypłacona?</t>
  </si>
  <si>
    <t>Ogółem / razem</t>
  </si>
  <si>
    <t>OC</t>
  </si>
  <si>
    <t xml:space="preserve">Majątek </t>
  </si>
  <si>
    <t>Kradzież wandalizm</t>
  </si>
  <si>
    <t xml:space="preserve">Szyby </t>
  </si>
  <si>
    <t>Elektr.</t>
  </si>
  <si>
    <t>NNW</t>
  </si>
  <si>
    <t>Czy jest założona rezerwa?</t>
  </si>
  <si>
    <t>Wysokość rezerwy</t>
  </si>
  <si>
    <t>Ryzyko / przedmiot ubezpieczenia</t>
  </si>
  <si>
    <t>Opis</t>
  </si>
  <si>
    <t>Wystapienie regresowe</t>
  </si>
  <si>
    <t>Warta</t>
  </si>
  <si>
    <t/>
  </si>
  <si>
    <t>TAK</t>
  </si>
  <si>
    <t>OC OGÓLNE</t>
  </si>
  <si>
    <t>MIENIE OD ZDARZEŃ LOSOWYCH</t>
  </si>
  <si>
    <t>ELEKTRONIKA</t>
  </si>
  <si>
    <t>KRADZIEŻ</t>
  </si>
  <si>
    <t>NNW BEZ SZKÓŁ</t>
  </si>
  <si>
    <t>W201601110296-01</t>
  </si>
  <si>
    <t>W201601210166-01</t>
  </si>
  <si>
    <t>W201601140694-01</t>
  </si>
  <si>
    <t>W201603101048-01</t>
  </si>
  <si>
    <t>W201605190589-01</t>
  </si>
  <si>
    <t>W201705310896-01</t>
  </si>
  <si>
    <t>W201606150870-01</t>
  </si>
  <si>
    <t>W201608161352-01</t>
  </si>
  <si>
    <t>W201603111042-01</t>
  </si>
  <si>
    <t>W201608250632-01</t>
  </si>
  <si>
    <t>W201606080798-01</t>
  </si>
  <si>
    <t>W201602240788-01</t>
  </si>
  <si>
    <t>W201602241161-01</t>
  </si>
  <si>
    <t>W201606161117-01</t>
  </si>
  <si>
    <t>W201602120959-01</t>
  </si>
  <si>
    <t>W201602250010-01</t>
  </si>
  <si>
    <t>W201612150086-01</t>
  </si>
  <si>
    <t>W201602221289 -01</t>
  </si>
  <si>
    <t>W201602291349-01</t>
  </si>
  <si>
    <t>W201606140501-01</t>
  </si>
  <si>
    <t>W201604051366-01</t>
  </si>
  <si>
    <t>W201607181695-01</t>
  </si>
  <si>
    <t>W201603220413-01</t>
  </si>
  <si>
    <t>W201605131122-01</t>
  </si>
  <si>
    <t>W201603140670-01</t>
  </si>
  <si>
    <t>W201603150060-01</t>
  </si>
  <si>
    <t>W201603150057-01</t>
  </si>
  <si>
    <t>W201603211074-01</t>
  </si>
  <si>
    <t>W201605250857-01</t>
  </si>
  <si>
    <t>W201603310544-01</t>
  </si>
  <si>
    <t>W201604070991-01</t>
  </si>
  <si>
    <t>W201604120626-01</t>
  </si>
  <si>
    <t>W201604120637-01</t>
  </si>
  <si>
    <t>W201604221037-01</t>
  </si>
  <si>
    <t>W201604221044-01</t>
  </si>
  <si>
    <t>W201604271153-01</t>
  </si>
  <si>
    <t>W201604120385-01</t>
  </si>
  <si>
    <t>W201605130453-01</t>
  </si>
  <si>
    <t>W201604150229-01</t>
  </si>
  <si>
    <t>W201604130187-01</t>
  </si>
  <si>
    <t>W201605131181-01</t>
  </si>
  <si>
    <t>W201604140997-01</t>
  </si>
  <si>
    <t>W201604150283-01</t>
  </si>
  <si>
    <t>W201604210416-01</t>
  </si>
  <si>
    <t>W201604181310-01</t>
  </si>
  <si>
    <t>W201605131088-01</t>
  </si>
  <si>
    <t>W201612090657-01</t>
  </si>
  <si>
    <t>W201612160600-01</t>
  </si>
  <si>
    <t>W201605241208-01</t>
  </si>
  <si>
    <t>W201605091123-01</t>
  </si>
  <si>
    <t>W201607261551-01</t>
  </si>
  <si>
    <t>W201605121311-01</t>
  </si>
  <si>
    <t>W201605240026-01</t>
  </si>
  <si>
    <t>W201606201519-01</t>
  </si>
  <si>
    <t>W201606020326-01</t>
  </si>
  <si>
    <t>W201605250465-01</t>
  </si>
  <si>
    <t>W201606031026-01</t>
  </si>
  <si>
    <t>W201606060615-01</t>
  </si>
  <si>
    <t>W201606080593-01</t>
  </si>
  <si>
    <t>W201608110356-01</t>
  </si>
  <si>
    <t>W201606201781-01</t>
  </si>
  <si>
    <t>W201608120309-01</t>
  </si>
  <si>
    <t>W201606060691-01</t>
  </si>
  <si>
    <t>W201606160315-01</t>
  </si>
  <si>
    <t>W201607041717-01</t>
  </si>
  <si>
    <t>W201606130468-01</t>
  </si>
  <si>
    <t>W201606290862-01</t>
  </si>
  <si>
    <t>W201608200105-01</t>
  </si>
  <si>
    <t>W201606160504-01</t>
  </si>
  <si>
    <t>W201609290427-01</t>
  </si>
  <si>
    <t>W201607060045-01</t>
  </si>
  <si>
    <t>W201608120264-01</t>
  </si>
  <si>
    <t>W201606211763-01</t>
  </si>
  <si>
    <t>W201608110042-01</t>
  </si>
  <si>
    <t>W201607051239-01</t>
  </si>
  <si>
    <t>W201607181872-01</t>
  </si>
  <si>
    <t>W201607150342-01</t>
  </si>
  <si>
    <t>W201607181553-01</t>
  </si>
  <si>
    <t>W201607201246-01</t>
  </si>
  <si>
    <t>W201607251880-01</t>
  </si>
  <si>
    <t>W201607250588-01</t>
  </si>
  <si>
    <t>W201607251907-01</t>
  </si>
  <si>
    <t>W201702060139-01</t>
  </si>
  <si>
    <t>W201608110067-01</t>
  </si>
  <si>
    <t>W201609010278-01</t>
  </si>
  <si>
    <t>W201609160313-01</t>
  </si>
  <si>
    <t>W201608081566-01</t>
  </si>
  <si>
    <t>W201608110137-01</t>
  </si>
  <si>
    <t>W201609191265-01</t>
  </si>
  <si>
    <t>W201609021112-01</t>
  </si>
  <si>
    <t>W201610170857-01</t>
  </si>
  <si>
    <t>WARTA NNW</t>
  </si>
  <si>
    <t>W201609011143-01, W201609011143-02</t>
  </si>
  <si>
    <t>W201609300950-01</t>
  </si>
  <si>
    <t>W201701051037-01</t>
  </si>
  <si>
    <t>W201609030100-01</t>
  </si>
  <si>
    <t>W201609170009-01</t>
  </si>
  <si>
    <t>W201609090826-01</t>
  </si>
  <si>
    <t>W201807120660-01</t>
  </si>
  <si>
    <t>W201609220426-01</t>
  </si>
  <si>
    <t>W201610010021-01</t>
  </si>
  <si>
    <t>W201610010023-01</t>
  </si>
  <si>
    <t>W201709261071-01</t>
  </si>
  <si>
    <t>W201610100078-01</t>
  </si>
  <si>
    <t>W201610191319-01, W201610191319-02</t>
  </si>
  <si>
    <t>W201611041329-01</t>
  </si>
  <si>
    <t>W201611041359-01</t>
  </si>
  <si>
    <t>W201610050106-01</t>
  </si>
  <si>
    <t>W201701110950-01</t>
  </si>
  <si>
    <t>W201611181311-01</t>
  </si>
  <si>
    <t>W201610200892-01</t>
  </si>
  <si>
    <t>W201611041354-01</t>
  </si>
  <si>
    <t>W201610280279-01</t>
  </si>
  <si>
    <t>W201610190177-01</t>
  </si>
  <si>
    <t>W201610290066-01</t>
  </si>
  <si>
    <t>W201611041318-01</t>
  </si>
  <si>
    <t>W201610170612-01</t>
  </si>
  <si>
    <t>W201610190185-01</t>
  </si>
  <si>
    <t>W201701130597-01</t>
  </si>
  <si>
    <t>W201703271778-01</t>
  </si>
  <si>
    <t>W201611251090-01</t>
  </si>
  <si>
    <t>W201610270800-01</t>
  </si>
  <si>
    <t>W201610290014-01</t>
  </si>
  <si>
    <t>W201612280947-01</t>
  </si>
  <si>
    <t>W201611081334-01</t>
  </si>
  <si>
    <t>W201611160154-01</t>
  </si>
  <si>
    <t>W201612141634-01</t>
  </si>
  <si>
    <t>W201611250424-01</t>
  </si>
  <si>
    <t>W201611301183-01</t>
  </si>
  <si>
    <t>W201612221289-01</t>
  </si>
  <si>
    <t>W201612030078-01</t>
  </si>
  <si>
    <t>W201612080046-01</t>
  </si>
  <si>
    <t>W201612121682-01</t>
  </si>
  <si>
    <t>W201701092070-01</t>
  </si>
  <si>
    <t>W201702210845-01</t>
  </si>
  <si>
    <t>W201612120589-01</t>
  </si>
  <si>
    <t>W201612230904-01</t>
  </si>
  <si>
    <t>W201612191574-01</t>
  </si>
  <si>
    <t>W201612200571-01</t>
  </si>
  <si>
    <t>W201702220693-01</t>
  </si>
  <si>
    <t>W201702201415-01</t>
  </si>
  <si>
    <t>W201802081127-01</t>
  </si>
  <si>
    <t>W201701120039-01</t>
  </si>
  <si>
    <t>W201701200633-01</t>
  </si>
  <si>
    <t>W201701200921-01</t>
  </si>
  <si>
    <t>W201702070280-01</t>
  </si>
  <si>
    <t>W201705190465-01</t>
  </si>
  <si>
    <t>W201701180028-01</t>
  </si>
  <si>
    <t>W201704181452-01</t>
  </si>
  <si>
    <t>W201706300334-01</t>
  </si>
  <si>
    <t>W201701270633-01</t>
  </si>
  <si>
    <t>W201705241438-01</t>
  </si>
  <si>
    <t>W201707311126-01</t>
  </si>
  <si>
    <t>W201703230430-01</t>
  </si>
  <si>
    <t>W201704201545-01</t>
  </si>
  <si>
    <t>W201910161373-01</t>
  </si>
  <si>
    <t>W201702200221-01</t>
  </si>
  <si>
    <t>W201902181161-01, W201902181161-02</t>
  </si>
  <si>
    <t>W201704250931-01</t>
  </si>
  <si>
    <t>W201704110159-01</t>
  </si>
  <si>
    <t>W201702060294-01</t>
  </si>
  <si>
    <t>W201703031272-01</t>
  </si>
  <si>
    <t>W201702031047-01</t>
  </si>
  <si>
    <t>W201702060056-01</t>
  </si>
  <si>
    <t>W201702090111-01</t>
  </si>
  <si>
    <t>W201702150621-01</t>
  </si>
  <si>
    <t>W201704281366-01</t>
  </si>
  <si>
    <t>W201705250909-01</t>
  </si>
  <si>
    <t>W201703010031-01</t>
  </si>
  <si>
    <t>W201704260731-01</t>
  </si>
  <si>
    <t>W201803290531-01</t>
  </si>
  <si>
    <t>W201702270786-01</t>
  </si>
  <si>
    <t>W201703011185-01</t>
  </si>
  <si>
    <t>W201703280862-01</t>
  </si>
  <si>
    <t>W201703220017-01</t>
  </si>
  <si>
    <t>W201703240354-01</t>
  </si>
  <si>
    <t>W201703210780-01</t>
  </si>
  <si>
    <t>W201707031205-01</t>
  </si>
  <si>
    <t>W201704281367-01</t>
  </si>
  <si>
    <t>W201704030934-01</t>
  </si>
  <si>
    <t>W201704191469-01</t>
  </si>
  <si>
    <t>W201704061084-01</t>
  </si>
  <si>
    <t>W201704191181-01</t>
  </si>
  <si>
    <t>W201705160577-01</t>
  </si>
  <si>
    <t>W201705180705-01</t>
  </si>
  <si>
    <t>W201705051501-01</t>
  </si>
  <si>
    <t>W201708041071-01</t>
  </si>
  <si>
    <t>W201705221569-01</t>
  </si>
  <si>
    <t>W201705260571-01</t>
  </si>
  <si>
    <t>W201705160581-01</t>
  </si>
  <si>
    <t>W201705231757-01</t>
  </si>
  <si>
    <t>W201705160546-01</t>
  </si>
  <si>
    <t>W201706131196-01</t>
  </si>
  <si>
    <t>W201707241865-01</t>
  </si>
  <si>
    <t>W201705230490-01</t>
  </si>
  <si>
    <t>W201706221560-01</t>
  </si>
  <si>
    <t>W201706271143-01</t>
  </si>
  <si>
    <t>W201706300897-01</t>
  </si>
  <si>
    <t>W201706021282-01</t>
  </si>
  <si>
    <t>W201706221555-01</t>
  </si>
  <si>
    <t>W201706060006-01</t>
  </si>
  <si>
    <t>W201708162558-02</t>
  </si>
  <si>
    <t>W201707070521-01</t>
  </si>
  <si>
    <t>W201707120925-01</t>
  </si>
  <si>
    <t>W201707140877-01</t>
  </si>
  <si>
    <t>W201707170554-01</t>
  </si>
  <si>
    <t>W201708181933-01</t>
  </si>
  <si>
    <t>W201707270012-01</t>
  </si>
  <si>
    <t>W201708101451-01</t>
  </si>
  <si>
    <t>W201712011260-01</t>
  </si>
  <si>
    <t>W201708071692-01</t>
  </si>
  <si>
    <t>W201708180944-01</t>
  </si>
  <si>
    <t>W201708080434-01</t>
  </si>
  <si>
    <t>W201708221641-01</t>
  </si>
  <si>
    <t>W201712011187-01, W201712011187-02, W201712011187-03, W201712011187-04, W201712011187-05, W201712011187-06, W201712011187-07, W201712011187-08</t>
  </si>
  <si>
    <t>W201709060390-01</t>
  </si>
  <si>
    <t>W201709011236-01</t>
  </si>
  <si>
    <t>W201709181664-01</t>
  </si>
  <si>
    <t>W201709281357-01</t>
  </si>
  <si>
    <t>W201710020300-01</t>
  </si>
  <si>
    <t>W201710200752-01</t>
  </si>
  <si>
    <t>W201709250707-01</t>
  </si>
  <si>
    <t>W201709280866-01</t>
  </si>
  <si>
    <t>W201710041074-01</t>
  </si>
  <si>
    <t>W201710201349-01</t>
  </si>
  <si>
    <t>W201711271235-01</t>
  </si>
  <si>
    <t>W201801021091-01</t>
  </si>
  <si>
    <t>W201710030178-01</t>
  </si>
  <si>
    <t>W201712111693-01</t>
  </si>
  <si>
    <t>W201710201282-01</t>
  </si>
  <si>
    <t>W201711060285-01</t>
  </si>
  <si>
    <t>W201711060013-01</t>
  </si>
  <si>
    <t>W201710181424-01</t>
  </si>
  <si>
    <t>W201710201360-01</t>
  </si>
  <si>
    <t>W201801050680-01</t>
  </si>
  <si>
    <t>W201710240058-01</t>
  </si>
  <si>
    <t>W201710231589-01</t>
  </si>
  <si>
    <t>W201711021755-01, W201711021755-02</t>
  </si>
  <si>
    <t>W202004271320-01</t>
  </si>
  <si>
    <t>W201711300283-01</t>
  </si>
  <si>
    <t>W201710310199-01</t>
  </si>
  <si>
    <t>W201710310841-01</t>
  </si>
  <si>
    <t>W201711090679-01</t>
  </si>
  <si>
    <t>W201711151232-01</t>
  </si>
  <si>
    <t>W201711161275-01</t>
  </si>
  <si>
    <t>W201712010185-01</t>
  </si>
  <si>
    <t>W201712010210-01</t>
  </si>
  <si>
    <t>W201712060605-01</t>
  </si>
  <si>
    <t>W201712141675-01</t>
  </si>
  <si>
    <t>W201710302682-01</t>
  </si>
  <si>
    <t>W201710302701-01</t>
  </si>
  <si>
    <t>W201711030300-01</t>
  </si>
  <si>
    <t>W201803071358-01</t>
  </si>
  <si>
    <t>W201801100860-01</t>
  </si>
  <si>
    <t>W201711030357-01</t>
  </si>
  <si>
    <t>W201711240597-01</t>
  </si>
  <si>
    <t>W201711161282-01</t>
  </si>
  <si>
    <t>W201711150603-01</t>
  </si>
  <si>
    <t>W201711210937-01</t>
  </si>
  <si>
    <t>W201712210158-01</t>
  </si>
  <si>
    <t>W201801151044-01</t>
  </si>
  <si>
    <t>W201712080198-01</t>
  </si>
  <si>
    <t>W201712130063-01</t>
  </si>
  <si>
    <t>W201804261136-01</t>
  </si>
  <si>
    <t>W201712220302-01, W201712220302-02</t>
  </si>
  <si>
    <t>W201806080873-01</t>
  </si>
  <si>
    <t>W201806210201-01</t>
  </si>
  <si>
    <t>W201801100505-01</t>
  </si>
  <si>
    <t>UNIQA</t>
  </si>
  <si>
    <t xml:space="preserve">SZKOŁA PODSTAWOWA NR 15 </t>
  </si>
  <si>
    <t>U/007589/2018</t>
  </si>
  <si>
    <t>2018/1000000/RSS/RN/RSS/7518</t>
  </si>
  <si>
    <t>MMKK1</t>
  </si>
  <si>
    <t>Roszczenie zapłacone</t>
  </si>
  <si>
    <t>I instancja</t>
  </si>
  <si>
    <t>SALA GIMNASTYCZNA, KAMIENNOGORSKA 9</t>
  </si>
  <si>
    <t>zalanie  z dachu uszkodzenia sala gimnastyczna - sciana, sufit i podloga</t>
  </si>
  <si>
    <t>Brak regresu</t>
  </si>
  <si>
    <t>U/007615/2018</t>
  </si>
  <si>
    <t>2018/1000000/RSS/RN/RSS/7542</t>
  </si>
  <si>
    <t>Szkoda zdecydowana, odmowa wypłaty</t>
  </si>
  <si>
    <t xml:space="preserve">Zalanie            Szkoła Podstawowa nr 15 w Jeleniej Górze   </t>
  </si>
  <si>
    <t xml:space="preserve">ZESPÓŁ SZKÓŁ PRZYRODNICZO-USŁUGOWYCH I BURSY SZKOLNEJ </t>
  </si>
  <si>
    <t>U/007598/2018</t>
  </si>
  <si>
    <t>2018/1000000/RSS/RN/RSS/7529</t>
  </si>
  <si>
    <t>MMKK2</t>
  </si>
  <si>
    <t>Budowle</t>
  </si>
  <si>
    <t xml:space="preserve">kradziez -zeliwne wlazy do studzienek 5 szt </t>
  </si>
  <si>
    <t xml:space="preserve">MIASTO JELENIA GÓRA </t>
  </si>
  <si>
    <t>U/104950/2018</t>
  </si>
  <si>
    <t>2018/1000000/RSS/RN/RSS/97971</t>
  </si>
  <si>
    <t>MOCG2</t>
  </si>
  <si>
    <t>OC deliktowo- kontraktowa</t>
  </si>
  <si>
    <t>U/185582/2018</t>
  </si>
  <si>
    <t>2019/1000000/RSS/RRS/RSS/2929, 2018/1000000/RSS/RN/RSS/172063</t>
  </si>
  <si>
    <t>Roszczenie oszacowane, Roszczenie zapłacone</t>
  </si>
  <si>
    <t xml:space="preserve">Wjechanie w dziurę              wjechanie w dziurę            brak określenia uszkodzeń        </t>
  </si>
  <si>
    <t>U/016846/2018</t>
  </si>
  <si>
    <t>2018/1000000/RSS/RN/RSS/16591</t>
  </si>
  <si>
    <t>BUDYNEK SZKOLNY, KAMIENNOGÓRSKA 9</t>
  </si>
  <si>
    <t xml:space="preserve">huragan      uszkodzone pokrycie dachu , pomieszczenia na ostatnim piętrze </t>
  </si>
  <si>
    <t xml:space="preserve">TEATR JELENIOGÓRSKI </t>
  </si>
  <si>
    <t>U/014142/2018</t>
  </si>
  <si>
    <t>2018/1000000/RSS/RN/RSS/13898</t>
  </si>
  <si>
    <t>MUSZLA KONCERTOWA PARK ZDROJOWY</t>
  </si>
  <si>
    <t>budynek teatru i muszli koncertowej - przepiecie- system antywłamaniowy</t>
  </si>
  <si>
    <t>SZKOŁA PODSTAWOWA NR 11 SP NR 11</t>
  </si>
  <si>
    <t>U/015314/2018</t>
  </si>
  <si>
    <t>2018/1000000/RSS/RN/RSS/15047</t>
  </si>
  <si>
    <t>budynek dydaktyczny a, moniuszki 9</t>
  </si>
  <si>
    <t>huragan            Pokrycie dachu , obróbki blacharskie ; uszkodzone boksy</t>
  </si>
  <si>
    <t>U/104861/2018</t>
  </si>
  <si>
    <t>2018/1000000/RSS/RN/RSS/97873</t>
  </si>
  <si>
    <t>U/021368/2018</t>
  </si>
  <si>
    <t>2018/1000000/RSS/RN/RSS/20992, 2018/1000000/RSS/RNO/RSS/17707, 2019/1000000/RSS/RNO/RSS/8958</t>
  </si>
  <si>
    <t>ZNISZCZONA LEWA TYLNA LAMPA, LEWE LUSTERKO ZEWNĘTRZNE I USZKODZENIA POWŁOKI LAKIERNICZEJ BŁOTNIKA LEWEGO</t>
  </si>
  <si>
    <t>U/023926/2018</t>
  </si>
  <si>
    <t>2018/1000000/RSS/RN/RSS/23423</t>
  </si>
  <si>
    <t xml:space="preserve">uszkodzenie pojazdu     W dniu 31.01.2018r. około godziny 17.00 na zaparkowany pojazd spadł fragment odspojonego tynku z narożnika budynku  powodując jego </t>
  </si>
  <si>
    <t xml:space="preserve">ZESPÓŁ SZKÓŁ OGÓLNOKSZTAŁCĄCYCH NR 2 </t>
  </si>
  <si>
    <t>U/024671/2018</t>
  </si>
  <si>
    <t>2018/1000000/RSS/RN/RSS/24146</t>
  </si>
  <si>
    <t>Maszyny, urządzenia, wyposażenie</t>
  </si>
  <si>
    <t>Kradzież z włamaniem do siłowni + kradzież 2 rynien spustowych          Wyposażenie siłowni , zniszczone okno , skradzione 2 rynny spustowe      ul. Gimn</t>
  </si>
  <si>
    <t>U/029072/2018</t>
  </si>
  <si>
    <t>2018/1000000/RSS/RN/RSS/28343, 2020/1000000/RSS/RNO/RSS/1913, 2018/1000000/RSS/RNO/RSS/5075</t>
  </si>
  <si>
    <t>UL. SPÓŁDZIELCZA; ZDERZENIE Z SARNĄ; Widoczne uszkodzenia =(REFLEKTOR LEWY, ZDERZAK PRZEDNI, LEWY BŁOTNIK PRZEDNI, I</t>
  </si>
  <si>
    <t>U/021634/2018</t>
  </si>
  <si>
    <t>2018/1000000/RSS/RN/RSS/21249</t>
  </si>
  <si>
    <t>UL.DZIERŻONIA -POCZĄTEK TERENU  ZABUDOWANEGO; POSZK. WJECHAŁ  W DZIURĘ  W  JEZDNI; Widoczne uszkodzenia =(ROZERW</t>
  </si>
  <si>
    <t>U/024527/2018</t>
  </si>
  <si>
    <t>2018/1000000/RSS/RN/RSS/24015</t>
  </si>
  <si>
    <t>BUDYNEK D ( BIBLIOTEKA )</t>
  </si>
  <si>
    <t xml:space="preserve">wandalizm           </t>
  </si>
  <si>
    <t>U/028869/2018</t>
  </si>
  <si>
    <t>2018/1000000/RSS/RN/RSS/28177, 2018/1000000/RSS/RNO/RSS/5472, 2018/1000000/RSS/RRS/RSS/4197</t>
  </si>
  <si>
    <t>I instancja / II Instancja (Odwołanie) / III instancja (sąd)</t>
  </si>
  <si>
    <t>MIEJSCE SZKODY:	DOLNOŚLĄSKIE, JELENIA GÓRA, UL. ZGORZELECKA (DK3); OKOLICZNOŚCI SZKODY:	SPOD KÓŁ SAMOCHODU JADĄCE PRZECIWLEGŁYM PASEM WYLECIAŁY KAM</t>
  </si>
  <si>
    <t xml:space="preserve">ZAKŁAD GOSPODARKI KOMUNALNEJ I MIESZKANIOWEJ </t>
  </si>
  <si>
    <t>U/041548/2018</t>
  </si>
  <si>
    <t>2018/1000000/RSS/RN/RSS/40004</t>
  </si>
  <si>
    <t>Budynki MIESZKALNE I MIESZKALNO-USŁUGOWE</t>
  </si>
  <si>
    <t>zgl mail       jelenia góra  awaria inst wodnej    sufit w pomieszczeniach wc</t>
  </si>
  <si>
    <t>U/041551/2018</t>
  </si>
  <si>
    <t>2018/1000000/RSS/RN/RSS/40010</t>
  </si>
  <si>
    <t>w związku z awarią instalacji wodnej    szkodę polegającą na zalaniu lokalu mieszkalnego tj, ściany i sufity w pomies</t>
  </si>
  <si>
    <t xml:space="preserve">MŁODZIEŻOWY OŚRODEK SOCJOTERAPII </t>
  </si>
  <si>
    <t>U/041921/2018</t>
  </si>
  <si>
    <t>2018/1000000/RSS/RN/RSS/40356</t>
  </si>
  <si>
    <t>urządzenia, wyposażenie</t>
  </si>
  <si>
    <t xml:space="preserve">Kradzież       Sprzęt sportowy – worek    </t>
  </si>
  <si>
    <t>U/057274/2018</t>
  </si>
  <si>
    <t>2018/1000000/RSS/RN/RSS/54062, 2018/1000000/RSS/RN/RSS/94860, 2018/1000000/RSS/RN/RSS/94857</t>
  </si>
  <si>
    <t>Trwały uszczerbek           w hali sportowej w trakcie Olimpiady</t>
  </si>
  <si>
    <t xml:space="preserve">SZKOŁA PODSTAWOWA NR 3 IM. MIKOŁAJA KOPERNIKA </t>
  </si>
  <si>
    <t>U/057466/2018</t>
  </si>
  <si>
    <t>2018/1000000/RSS/RN/RSS/54239</t>
  </si>
  <si>
    <t>budynek szkolny</t>
  </si>
  <si>
    <t xml:space="preserve">zalanie   </t>
  </si>
  <si>
    <t>U/057564/2018</t>
  </si>
  <si>
    <t>2018/1000000/RSS/RN/RSS/54320</t>
  </si>
  <si>
    <t>Roszczenie anulowane</t>
  </si>
  <si>
    <t>Awaria sieci wodociąg</t>
  </si>
  <si>
    <t>U/075031/2018</t>
  </si>
  <si>
    <t>2018/1000000/RSS/RN/RSS/70193</t>
  </si>
  <si>
    <t xml:space="preserve">wyrwa w jezdni                                         dziura w jezdni           </t>
  </si>
  <si>
    <t>U/087093/2018</t>
  </si>
  <si>
    <t>2018/1000000/RSS/RN/RSS/81442</t>
  </si>
  <si>
    <t xml:space="preserve">oc dróg     DK30 ok 64,1 kilometra               najehanie na ubytek w drodze - uszkodzona lewe przednie koło - opona wraz z felgą  </t>
  </si>
  <si>
    <t>U/069037/2018</t>
  </si>
  <si>
    <t>2018/1000000/RSS/RNO/RSS/7291, 2018/1000000/RSS/RN/RSS/64835</t>
  </si>
  <si>
    <t>I instancja / II Instancja (Odwołanie)</t>
  </si>
  <si>
    <t>USZKODZENIE POJAZDU     DK30 W KIERUNKU JELENIEJ GÓRY</t>
  </si>
  <si>
    <t xml:space="preserve">SZKOŁA PODSTAWOWA NR 10 IM. MARII SKLODOWSKIEJ-CURIE </t>
  </si>
  <si>
    <t>U/074290/2018</t>
  </si>
  <si>
    <t>2018/1000000/RSS/RN/RSS/87751, 2018/1000000/RSS/RN/RSS/69546</t>
  </si>
  <si>
    <t>Szkoda zdecydowana, odmowa wypłaty, Roszczenie zapłacone</t>
  </si>
  <si>
    <t>sala gimnastyczna</t>
  </si>
  <si>
    <t>NAWAŁNICA      ZERW</t>
  </si>
  <si>
    <t xml:space="preserve">ZESPÓŁ SZKÓŁ OGÓLNOKSZTAŁCĄCYCH I TECHNICZNYCH </t>
  </si>
  <si>
    <t>U/076898/2018</t>
  </si>
  <si>
    <t>2018/1000000/RSS/RN/RSS/71895</t>
  </si>
  <si>
    <t>BUDYNEK SZKOLNY</t>
  </si>
  <si>
    <t>U/083651/2018</t>
  </si>
  <si>
    <t>2018/1000000/RSS/RN/RSS/78265</t>
  </si>
  <si>
    <t>JELENIA GÓRA; UDERZENIE GAŁĘZI DRZEWA W POJAZD; Widoczne uszkodzenia =(REFLEKTOR LEWY, MASKA, ZDERZAK, LISTWA OZDOBNA, LEW</t>
  </si>
  <si>
    <t>U/093109/2018</t>
  </si>
  <si>
    <t>2018/1000000/RSS/RNO/RSS/8835, 2018/1000000/RSS/RN/RSS/87035</t>
  </si>
  <si>
    <t>Roszczenie zapłacone, Szkoda zdecydowana, odmowa wypłaty</t>
  </si>
  <si>
    <t>Budynki WYŁĄCZONE Z UŻYTKOWANIA</t>
  </si>
  <si>
    <t xml:space="preserve">MIĘDZYSZKOLNY OŚRODEK SPORTU </t>
  </si>
  <si>
    <t>U/088482/2018</t>
  </si>
  <si>
    <t>2018/1000000/RSS/RN/RSS/82800, 2019/1000000/RSS/RN/RSS/15075</t>
  </si>
  <si>
    <t>urządzenia, wyposażenie, Budynki</t>
  </si>
  <si>
    <t xml:space="preserve">MIEJSKI OŚRODEK POMOCY SPOŁECZNEJ </t>
  </si>
  <si>
    <t>U/086455/2018</t>
  </si>
  <si>
    <t>2018/1000000/RSS/RN/RSS/80814, 2018/1000000/RSS/RNO/RSS/8017</t>
  </si>
  <si>
    <t>budynek mops</t>
  </si>
  <si>
    <t>U/115940/2018</t>
  </si>
  <si>
    <t>2018/1000000/RSS/RN/RSS/108307</t>
  </si>
  <si>
    <t>USZKODZENIU ULEGŁY DWA KOŁA (OPONY I FELGI) ORAZ AMORTYZATORY PO PRAWEJ STRONIE AUTA</t>
  </si>
  <si>
    <t>U/006733/2020</t>
  </si>
  <si>
    <t>2020/1000000/RSS/RN/RSS/40971, 2020/1000000/RSS/RN/RSS/37203, 2020/1000000/RSS/RN/RSS/5703, 2020/1000000/RSS/RRS/RSS/1886</t>
  </si>
  <si>
    <t>ZŁAMANIE KOSTKI BOCZNEJ LEWEJ,  JELENIA GÓRA</t>
  </si>
  <si>
    <t>U/143778/2018</t>
  </si>
  <si>
    <t>2018/1000000/RSS/RN/RSS/149199, 2018/1000000/RSS/RN/RSS/134097, 2019/1000000/RSS/RNO/RSS/4917, 2019/1000000/RSS/RNO/RSS/7892, 2018/1000000/RSS/RNO/RSS/17612</t>
  </si>
  <si>
    <t>złuszczenie nasady dalszej kości piszczelowej lewej, złamanie przynasady dalszej kości strzałkowej lewej    szkoda osobowa</t>
  </si>
  <si>
    <t>U/102364/2018</t>
  </si>
  <si>
    <t>2018/1000000/RSS/RN/RSS/95664, 2018/1000000/RSS/RNO/RSS/10133, 2018/1000000/RSS/RNO/RSS/10885</t>
  </si>
  <si>
    <t>JELENIA GÓRA UL. GROSZOWA NA WYSOKOŚCI NR 29; W WYNIKU HURAGANU ZŁAMAŁO SIĘ DRZEWO I SPADŁO NA ZAPARKOWANY POJ</t>
  </si>
  <si>
    <t>U/204253/2018</t>
  </si>
  <si>
    <t>2018/1000000/RSS/RN/RSS/188697, 2019/1000000/RSS/RN/RSS/172623</t>
  </si>
  <si>
    <t>U/158781/2018</t>
  </si>
  <si>
    <t>2018/1000000/RSS/RN/RSS/147821</t>
  </si>
  <si>
    <t>W DNIU 26.06.2018R. JADĄC SAMOCHODEM MARKI SKODA OD SKRZYŻOWANIA DROGI KRAJOWEJ NR 3 W ULICĘ GODUSZYŃSKĄ, PODCZA</t>
  </si>
  <si>
    <t>U/125820/2018</t>
  </si>
  <si>
    <t>2018/1000000/RSS/RN/RSS/117668</t>
  </si>
  <si>
    <t xml:space="preserve">USZKODZENIE MIENIA                    POSZKODOWANY PORUSZAJĄC SIĘ ROWEREM WJECHAŁ W NIEWIDOCZNĄ, PRZYKRYTĄ DESZCZÓWKĄ </t>
  </si>
  <si>
    <t>U/125837/2018</t>
  </si>
  <si>
    <t>2018/1000000/RSS/RN/RSS/117682, 2018/1000000/RSS/RN/RSS/133609</t>
  </si>
  <si>
    <t>TRWAŁY USZCZERBEK                                 CIEPLICKA JELENIA GÓRA                        POSZKODOWANY PORUSZAJĄC SIĘ ROWEREM WJECHAŁ W NIEWIDOCZNĄ, PRZYKRYTĄ DESZC</t>
  </si>
  <si>
    <t>U/113196/2018</t>
  </si>
  <si>
    <t>2018/1000000/RSS/RN/RSS/105726, 2018/1000000/RSS/RNO/RSS/17510</t>
  </si>
  <si>
    <t>Budynki</t>
  </si>
  <si>
    <t>U/001548/2019</t>
  </si>
  <si>
    <t>2019/1000000/RSS/RN/RSS/1380, 2019/1000000/RSS/RNO/RSS/3958, 2019/1000000/RSS/RNO/RSS/3959</t>
  </si>
  <si>
    <t xml:space="preserve">obrżenia + koszty leczenia                    jelenia góra ul różyckiego - upadek poszkodowanej na nierówności przejścia dla pieszych                 </t>
  </si>
  <si>
    <t xml:space="preserve">STRAŻ MIEJSKA JELENIA GÓRA </t>
  </si>
  <si>
    <t>U/110691/2018</t>
  </si>
  <si>
    <t>2018/1000000/RSS/RN/RSS/103328</t>
  </si>
  <si>
    <t>BUDYNEK PRZY UL. ARMII KRAJOWEJ 19</t>
  </si>
  <si>
    <t>JELENIOGÓRSKIE CENTRUM INFORMACJI I EDUKACJI REGIONALNEJ KSIĄŻNICA KARKONOSKA</t>
  </si>
  <si>
    <t>U/111993/2018</t>
  </si>
  <si>
    <t>2018/1000000/RSS/RN/RSS/104591</t>
  </si>
  <si>
    <t xml:space="preserve">deszcz nawalny                                  Budynek biblioteki     </t>
  </si>
  <si>
    <t xml:space="preserve">ZESPÓŁ SZKÓŁ ELEKTRONICZNYCH I GIMNAZJUM NR 3 </t>
  </si>
  <si>
    <t>U/114922/2018</t>
  </si>
  <si>
    <t>2018/1000000/RSS/RN/RSS/107352</t>
  </si>
  <si>
    <t>BUDYNEK GŁÓWNY SZKOŁY</t>
  </si>
  <si>
    <t xml:space="preserve">zalanie </t>
  </si>
  <si>
    <t>U/143259/2018</t>
  </si>
  <si>
    <t>2018/1000000/RSS/RN/RSS/133632</t>
  </si>
  <si>
    <t>U/181564/2018</t>
  </si>
  <si>
    <t>2018/1000000/RSS/RN/RSS/168444</t>
  </si>
  <si>
    <t>U/204401/2018</t>
  </si>
  <si>
    <t>2018/1000000/RSS/RN/RSS/188825, 2019/1000000/RSS/RN/RSS/13425</t>
  </si>
  <si>
    <t xml:space="preserve">MIEJSKIE PRZEDSZKOLE NR 19 KUBUSIA PUCHATKA </t>
  </si>
  <si>
    <t>U/112036/2018</t>
  </si>
  <si>
    <t>2018/1000000/RSS/RN/RSS/129203, 2018/1000000/RSS/RN/RSS/104626</t>
  </si>
  <si>
    <t>urządzenia, wyposażenie, BUDYNEK PRZEDSZKOLA</t>
  </si>
  <si>
    <t xml:space="preserve">zalanie               </t>
  </si>
  <si>
    <t>U/113407/2018</t>
  </si>
  <si>
    <t>2018/1000000/RSS/RN/RSS/105928</t>
  </si>
  <si>
    <t>nawany deszcz                      Budynek szkoły Jele</t>
  </si>
  <si>
    <t xml:space="preserve">MIEJSKIE PRZEDSZKOLE INTEGRACYJNE NR 14 </t>
  </si>
  <si>
    <t>U/119834/2018</t>
  </si>
  <si>
    <t>2018/1000000/RSS/RN/RSS/112053</t>
  </si>
  <si>
    <t>BUDYNEK PRZEDSZKOLA ( KOMPLEKS )</t>
  </si>
  <si>
    <t>U/120538/2018</t>
  </si>
  <si>
    <t>2018/1000000/RSS/RN/RSS/112729</t>
  </si>
  <si>
    <t>w budynku w Jeleniej Górze  Uszkodzeniu uległ strop budynku.</t>
  </si>
  <si>
    <t>U/121417/2018</t>
  </si>
  <si>
    <t>2018/1000000/RSS/RN/RSS/113575</t>
  </si>
  <si>
    <t xml:space="preserve">zalanie            poszk. brak                      podczas dużych opadów deszczu, przez dach, doszło do zalania sufitu w pomieszczeniu czystej bielizny </t>
  </si>
  <si>
    <t>SZKOŁA PODSTAWOWA NR 6 IM. WŁODZIMIERZA PUCHALSKIEGO SP NR 6</t>
  </si>
  <si>
    <t>U/117114/2018</t>
  </si>
  <si>
    <t>2018/1000000/RSS/RN/RSS/109429</t>
  </si>
  <si>
    <t>U/145965/2018</t>
  </si>
  <si>
    <t>2018/1000000/RSS/RN/RSS/136098</t>
  </si>
  <si>
    <t>U/125297/2018</t>
  </si>
  <si>
    <t>2018/1000000/RSS/RN/RSS/117166</t>
  </si>
  <si>
    <t>MSE1</t>
  </si>
  <si>
    <t>Sprzęt elektroniczny stacjonarny</t>
  </si>
  <si>
    <t>U/127035/2018</t>
  </si>
  <si>
    <t>2018/1000000/RSS/RN/RSS/118808</t>
  </si>
  <si>
    <t xml:space="preserve">DEWASTACJA             </t>
  </si>
  <si>
    <t xml:space="preserve">URZĄD MIASTA JELENIA GÓRA </t>
  </si>
  <si>
    <t>U/156737/2018</t>
  </si>
  <si>
    <t>2018/1000000/RSS/RN/RSS/145934</t>
  </si>
  <si>
    <t>U/131654/2018</t>
  </si>
  <si>
    <t>2018/1000000/RSS/RN/RSS/123111</t>
  </si>
  <si>
    <t>BUDYNEK CENTRUM Z WBUDOWANYMI ELEMENTAMI</t>
  </si>
  <si>
    <t>kradziez</t>
  </si>
  <si>
    <t>U/131072/2018</t>
  </si>
  <si>
    <t>2019/1000000/RSS/RRS/RSS/2701, 2018/1000000/RSS/RN/RSS/122567, 2018/1000000/RSS/RNO/RSS/16352, 2018/1000000/RSS/RN/RSS/181618, 2018/1000000/RSS/RN/RSS/146811</t>
  </si>
  <si>
    <t>Roszczenie oszacowane, Szkoda zdecydowana, odmowa wypłaty, Roszczenie zapłacone</t>
  </si>
  <si>
    <t xml:space="preserve">NA ZAPARKOWANY NA PARKINGU POJAZDY SPADŁO DRZEWO, OKAZAŁO SIĘ SPRUCHNIAŁE, NA MIEJSCU BYŁA POLICJA I </t>
  </si>
  <si>
    <t>U/131913/2018</t>
  </si>
  <si>
    <t>2019/1000000/RSS/RRS/RSS/2717, 2019/1000000/RSS/RNO/RSS/4758, 2018/1000000/RSS/RN/RSS/123355</t>
  </si>
  <si>
    <t xml:space="preserve">NA STOJACY SAMOCHÓD SPADŁO DRZEWO USZKADZAJAC GO, NA MIEJSCU BYŁA POLICJA I STRAŻ POŻARNA  </t>
  </si>
  <si>
    <t>U/158086/2018</t>
  </si>
  <si>
    <t>2019/1000000/RSS/RNO/RSS/2783, 2019/1000000/RSS/RN/RSS/27055, 2018/1000000/RSS/RN/RSS/147214</t>
  </si>
  <si>
    <t xml:space="preserve">oc dróg                            najazd na ubytek w drodze, osłona podzderzakową kratka wentylacyjna       konto  </t>
  </si>
  <si>
    <t>U/133826/2018</t>
  </si>
  <si>
    <t>2018/1000000/RSS/RN/RSS/125119</t>
  </si>
  <si>
    <t>W STRONIE OS. ZABOBRZA OSIEDLE; PODCZAS JAZDY</t>
  </si>
  <si>
    <t>U/173178/2018</t>
  </si>
  <si>
    <t>2018/1000000/RSS/RN/RSS/161086, 2019/1000000/RSS/RNO/RSS/2696</t>
  </si>
  <si>
    <t>uszkodzenie pojazdu             uszkodzenie felgi i opony - najechanie na nieoznakowaną i niezabezpieczoną wysep</t>
  </si>
  <si>
    <t>U/170430/2018</t>
  </si>
  <si>
    <t>2018/1000000/RSS/RN/RSS/158514</t>
  </si>
  <si>
    <t xml:space="preserve">oc dróg                       najazd na nowo położony krawężnik - uszkodzone dwie opony wraz z felgami            konto brak </t>
  </si>
  <si>
    <t>U/175014/2018</t>
  </si>
  <si>
    <t>2018/1000000/RSS/RN/RSS/162692, 2019/1000000/RSS/RN/RSS/4141</t>
  </si>
  <si>
    <t>U/137697/2018</t>
  </si>
  <si>
    <t>2018/1000000/RSS/RN/RSS/128655</t>
  </si>
  <si>
    <t>JELENIA GÓRA, NAJECHANIE NA DZIURĘ; Widoczne uszkodzenia =(PODWOZIE, OPONA TYLNA PRAWA)</t>
  </si>
  <si>
    <t>U/149219/2018</t>
  </si>
  <si>
    <t>2018/1000000/RSS/RN/RSS/139054, 2018/1000000/RSS/RN/RSS/141047</t>
  </si>
  <si>
    <t>MIEJSCE ZDARZENIA: BASEN MIEJSKI, UL. SUDECKA, JELENIA GÓRA (WOJ. DOLNOŚLĄSKIE)_x000D_; OKOLICZNOŚCI: PODCZAS ZJAZDU ZE ŚLIZGAWKI ZOSTAŁ ROZCIĘTY PALEC PRAWEJ RĘKI_x000D_; OBRAŻENIA: PALEC PRAWEJ RĘKI, WSKAZUJĄCY_x000D_</t>
  </si>
  <si>
    <t>U/138130/2018</t>
  </si>
  <si>
    <t>2018/1000000/RSS/RN/RSS/129039</t>
  </si>
  <si>
    <t xml:space="preserve">zalanie                           </t>
  </si>
  <si>
    <t>U/154139/2018</t>
  </si>
  <si>
    <t>2018/1000000/RSS/RN/RSS/143640</t>
  </si>
  <si>
    <t>U/142552/2018</t>
  </si>
  <si>
    <t>2018/1000000/RSS/RN/RSS/132999</t>
  </si>
  <si>
    <t xml:space="preserve">MIEDZY JELENIĄ GÓRA A SOBIESZÓW OKOLICE CIEPLIC  ; ZDERZENIE Z SARNĄ  - BRAK ZNAKÓW OSTRZEGAWCZYCH </t>
  </si>
  <si>
    <t>U/142967/2018</t>
  </si>
  <si>
    <t>2018/1000000/RSS/RN/RSS/133363</t>
  </si>
  <si>
    <t>dziecko nastąpiło na niezabezpieczoną , chybotliwą studzienkę.  Liczne zadrapania , stłuczenie kolana oraz kostki lewej nogi 4 letniego dziecka. Zgubienie ( w studzience but jest na pewno) buta lewego</t>
  </si>
  <si>
    <t>U/153986/2018</t>
  </si>
  <si>
    <t>2018/1000000/RSS/RN/RSS/143511</t>
  </si>
  <si>
    <t>JELENIA GÓRA      PĘKNIETA RURA            ZALANE MURY BUDYNKU, PODPIWNICZENIA ORAZ GARAŻU</t>
  </si>
  <si>
    <t>U/153856/2018</t>
  </si>
  <si>
    <t>2018/1000000/RSS/RN/RSS/143386, 2018/1000000/RSS/RNO/RSS/16344</t>
  </si>
  <si>
    <t>MIEJSCE ZDARZENIA: 58-560 JELENIA GÓRA, OKOLICZNOŚCI: PĘKNIĘCIE PRZYŁĄCZA KANALIZACYJNEGO NA TERENIE POSESJI SPRAWCY, USZKODZENIA: ZALANY GARAŻ, PIWNICA, OPAŁ NA</t>
  </si>
  <si>
    <t>U/156291/2018</t>
  </si>
  <si>
    <t>2018/1000000/RSS/RN/RSS/145555</t>
  </si>
  <si>
    <t>U/070086/2019</t>
  </si>
  <si>
    <t>2019/1000000/RSS/RN/RSS/88604, 2019/1000000/RSS/RN/RSS/62517, 2019/1000000/RSS/RNO/RSS/10757, 2019/1000000/RSS/RNO/RSS/9513</t>
  </si>
  <si>
    <t>U/151835/2019</t>
  </si>
  <si>
    <t>2019/1000000/RSS/RN/RSS/136506, 2019/1000000/RSS/RNO/RSS/16086</t>
  </si>
  <si>
    <t xml:space="preserve">ZŁAMANIE NOGI W PIĘCIE,  JELENIA GÓRA WZGÓRZE KOŚCIUSZKI,  UPADEK, </t>
  </si>
  <si>
    <t>U/164417/2018</t>
  </si>
  <si>
    <t>2018/1000000/RSS/RN/RSS/152860</t>
  </si>
  <si>
    <t xml:space="preserve">Pożar    </t>
  </si>
  <si>
    <t xml:space="preserve">ZESPÓŁ SZKÓŁ RZEMIOSŁ ARTYSTYCZNYCH IM. STANISŁAWA WYSPIAŃSKIEGO </t>
  </si>
  <si>
    <t>U/157536/2018</t>
  </si>
  <si>
    <t>2018/1000000/RSS/RN/RSS/146719</t>
  </si>
  <si>
    <t>Zalanie w wyniku deszczu nawa</t>
  </si>
  <si>
    <t>U/171943/2018</t>
  </si>
  <si>
    <t>2018/1000000/RSS/RN/RSS/159944</t>
  </si>
  <si>
    <t>Budynki SZKOŁY</t>
  </si>
  <si>
    <t xml:space="preserve">CENTRUM OPIEKI NAD DZIECKIEM DĄBRÓWKA </t>
  </si>
  <si>
    <t>U/202965/2018</t>
  </si>
  <si>
    <t>2018/1000000/RSS/RN/RSS/187499</t>
  </si>
  <si>
    <t>OGNW1K</t>
  </si>
  <si>
    <t>Pracujący Niepracujący</t>
  </si>
  <si>
    <t xml:space="preserve">TRWAŁY USZCZERBEK NA ZDROWIU          NR POSZ  BRAK          JELENIA GÓRA           SILNY BÓL W OKOLICY NADGARSTKA           </t>
  </si>
  <si>
    <t>U/012266/2019</t>
  </si>
  <si>
    <t>2019/1000000/RSS/RN/RSS/11012</t>
  </si>
  <si>
    <t>JELENIA GÓRA    USZKODZONY ZDERZAK, USZKODZONA ATRAPA GRILLA , USZKODZONA TABLICA REJESTRACYJNA ORAZ RAMKA   JADĄC OD STRONY WROCŁAW</t>
  </si>
  <si>
    <t>U/207340/2018</t>
  </si>
  <si>
    <t>2018/1000000/RSS/RN/RSS/191557</t>
  </si>
  <si>
    <t xml:space="preserve">Zalanie             poprzez nieszczelny dach budynku zalany został sufit w kuchni.      nr konta brak      tel zgł. brak </t>
  </si>
  <si>
    <t>U/199623/2018</t>
  </si>
  <si>
    <t>2018/1000000/RSS/RN/RSS/184421, 2019/1000000/RSS/RNO/RSS/5430, 2019/1000000/RSS/RNO/RSS/7497</t>
  </si>
  <si>
    <t>UPADEK DRZEWA; OGRODZENIE</t>
  </si>
  <si>
    <t>U/181542/2018</t>
  </si>
  <si>
    <t>2018/1000000/RSS/RN/RSS/168419</t>
  </si>
  <si>
    <t>BUDYNEK A</t>
  </si>
  <si>
    <t xml:space="preserve">ZALANIE - OPADY DESZCZU                   JELENIA GÓRA  GIMNAZJALNA 2   </t>
  </si>
  <si>
    <t>U/181997/2018</t>
  </si>
  <si>
    <t>2018/1000000/RSS/RN/RSS/168832</t>
  </si>
  <si>
    <t>Teren szkoły – dachy budynku A i B  Huraganowy wiatr  Obróbka blacharska ok. 5 m.b. i uszczelnienie</t>
  </si>
  <si>
    <t>U/182712/2018</t>
  </si>
  <si>
    <t>2018/1000000/RSS/RN/RSS/169458</t>
  </si>
  <si>
    <t xml:space="preserve">uszkodzenie mienia         Szkoła Podstawowa nr.6                  wybicie szyb w 2 oknach prawdopodobnie przez huragan         konto; brak          </t>
  </si>
  <si>
    <t>U/184448/2018</t>
  </si>
  <si>
    <t>2018/1000000/RSS/RN/RSS/171019</t>
  </si>
  <si>
    <t>BUDYNEK GŁÓWNY</t>
  </si>
  <si>
    <t xml:space="preserve">huragan     </t>
  </si>
  <si>
    <t>U/185591/2018</t>
  </si>
  <si>
    <t>2018/1000000/RSS/RN/RSS/172067</t>
  </si>
  <si>
    <t xml:space="preserve">zalanie - nieszczelny dach               poszk brak                  zalany został sufit w pokoju          </t>
  </si>
  <si>
    <t>U/190874/2018</t>
  </si>
  <si>
    <t>2018/1000000/RSS/RN/RSS/176714</t>
  </si>
  <si>
    <t>USZKODZENIE - SPADAJĄCY KONAR Z ROSNĄCEGO W POBLIŻU JEZDNI DRZEWA             USZKODZ</t>
  </si>
  <si>
    <t>U/191504/2018</t>
  </si>
  <si>
    <t>2018/1000000/RSS/RN/RSS/177214</t>
  </si>
  <si>
    <t>uszkodzenie pojazdu                                   upadek konara z rosnącego drzewa na zaparkowany pojazd  uszkodzone maska,  - zakres uszko</t>
  </si>
  <si>
    <t>U/192252/2018</t>
  </si>
  <si>
    <t>2019/1000000/RSS/RN/RSS/4605, 2018/1000000/RSS/RN/RSS/177855, 2019/1000000/RSS/RNO/RSS/12003</t>
  </si>
  <si>
    <t>ZAWALONA I POŁAMANA WIATA GARAŻOWA.POŁAMANE ZADASZENIE NAD SCHODAMI PLUS USZKODZONA ALTANA OGRODOWA.ZNISZCZO</t>
  </si>
  <si>
    <t>U/214927/2018</t>
  </si>
  <si>
    <t>2018/1000000/RSS/RN/RSS/198284</t>
  </si>
  <si>
    <t>PODCZAS WICHURY ZAWALIŁO SIĘ DRZEWO I USZKODZIŁ DWA POJAZDY.  ZARYSOWANE DWA SAMOCHODY, W JEDNYM WIDOCZNE WGNIECENIA DACHU I PRZEDNIEJ MASKI</t>
  </si>
  <si>
    <t>U/098602/2019</t>
  </si>
  <si>
    <t>2019/1000000/RSS/RN/RSS/88160</t>
  </si>
  <si>
    <t xml:space="preserve">uszkodzeie posesji                tel poszk. brak                   powolane drzewo        uszkodzenie possji  </t>
  </si>
  <si>
    <t>U/098620/2019</t>
  </si>
  <si>
    <t>2019/1000000/RSS/RN/RSS/88171</t>
  </si>
  <si>
    <t xml:space="preserve">uszkodzeie posesji                tel poszk. brak               powolane drzewo        uszkodzenie possji    </t>
  </si>
  <si>
    <t xml:space="preserve">I LICEUM OGÓLNOKSZTAŁCĄCE IM. S. ŻEROMSKIEGO W JELENIEJ GÓRZE </t>
  </si>
  <si>
    <t>U/182889/2018</t>
  </si>
  <si>
    <t>2018/1000000/RSS/RN/RSS/169634, 2018/1000000/RSS/RN/RSS/186066</t>
  </si>
  <si>
    <t>uszkodzenie oóbek blacharskich przez huraganowy wiatr, budynek szkoły</t>
  </si>
  <si>
    <t>U/184181/2018</t>
  </si>
  <si>
    <t>2018/1000000/RSS/RN/RSS/170784</t>
  </si>
  <si>
    <t>KLIENT WJECHAŁ W WYRWĘ NA DRODZE); Widoczne uszkodzenia =(PRZEDNIA PRA</t>
  </si>
  <si>
    <t>U/188869/2018</t>
  </si>
  <si>
    <t>2018/1000000/RSS/RN/RSS/174952</t>
  </si>
  <si>
    <t>Awaria sieci wodnej                    Zespół Szkół Ogólnokształcących nr 1</t>
  </si>
  <si>
    <t>U/055915/2019</t>
  </si>
  <si>
    <t>2019/1000000/RSS/RN/RSS/49728, 2019/1000000/RSS/RN/RSS/51801</t>
  </si>
  <si>
    <t>trwały  uszczerbekz  oc              złamanie V kości śródstopia prawego - st</t>
  </si>
  <si>
    <t>U/075253/2019</t>
  </si>
  <si>
    <t>2019/1000000/RSS/RN/RSS/67219, 2019/1000000/RSS/RN/RSS/87039, 2019/1000000/RSS/RN/RSS/85635</t>
  </si>
  <si>
    <t xml:space="preserve">jelena góra szkoda osobowa upadek na rowerze  zahaczenei o tory kolejowe  zlamanie kosci prawej promieniowej </t>
  </si>
  <si>
    <t>U/189881/2018</t>
  </si>
  <si>
    <t>2018/1000000/RSS/RN/RSS/175820</t>
  </si>
  <si>
    <t xml:space="preserve">wandlaizm         </t>
  </si>
  <si>
    <t>U/001538/2019</t>
  </si>
  <si>
    <t>2019/1000000/RSS/RN/RSS/1370</t>
  </si>
  <si>
    <t xml:space="preserve">oc dróg                             najazd na nierówniści w drodze - uszkodzenia opona wraz z felgami         </t>
  </si>
  <si>
    <t>U/028461/2019</t>
  </si>
  <si>
    <t>2019/1000000/RSS/RN/RSS/25485</t>
  </si>
  <si>
    <t>Szkoda wynikająca ze stanu nawierzchni; Widoczne uszkodzenia =(PRZÓD-KOŁO, TYŁ-KOŁO)</t>
  </si>
  <si>
    <t>U/196156/2019</t>
  </si>
  <si>
    <t>2020/1000000/RSS/RN/RSS/5191, 2019/1000000/RSS/RN/RSS/174948, 2020/1000000/RSS/RN/RSS/11031</t>
  </si>
  <si>
    <t>osobowa z oc Jelenia Góra                  potknięcie o uszkodzony chodnik przy skrzynce zaworu gazowego - złamanie nasady przedramienia lewego, stłu</t>
  </si>
  <si>
    <t xml:space="preserve">BURSA SZKOLNA NR 1 </t>
  </si>
  <si>
    <t>U/035076/2020</t>
  </si>
  <si>
    <t>2020/1000000/RSS/RN/RSS/30595</t>
  </si>
  <si>
    <t xml:space="preserve">Bursa  Szkolna nr 1 w Jeleniej Górze  -   uszkodzenie ogrodzenia bursy , spowodował  samochód  osobowy   </t>
  </si>
  <si>
    <t>U/001520/2019</t>
  </si>
  <si>
    <t>2019/1000000/RSS/RN/RSS/1349</t>
  </si>
  <si>
    <t>oc dróg                         jelenia góra         kolizja z dziką zwierzyną leśną  - uszkodzenia przód pojazdu nadkole i zderzak - załączone</t>
  </si>
  <si>
    <t xml:space="preserve">MIEJSKI ZARZĄD DRÓG I MOSTÓW </t>
  </si>
  <si>
    <t>U/206273/2018</t>
  </si>
  <si>
    <t>2019/1000000/RSS/RN/RSS/21850, 2018/1000000/RSS/RN/RSS/190477</t>
  </si>
  <si>
    <t>Sprzęt elektroniczny przenośny</t>
  </si>
  <si>
    <t>U/081558/2019</t>
  </si>
  <si>
    <t>2019/1000000/RSS/RN/RSS/72874</t>
  </si>
  <si>
    <t>zgł. korespo  kolizja kilku pojazdów na skutek miejscowego oblodzenia  ulicy - uderzeni</t>
  </si>
  <si>
    <t>U/081617/2019</t>
  </si>
  <si>
    <t>2019/1000000/RSS/RN/RSS/72927</t>
  </si>
  <si>
    <t>kolizja kilku pojazdów na skutek miejscowego oblodzenia  ulicy - uderzenie z</t>
  </si>
  <si>
    <t>U/081644/2019</t>
  </si>
  <si>
    <t>2019/1000000/RSS/RN/RSS/72951</t>
  </si>
  <si>
    <t>kolizja kilku pojazdów na skutek miejscowego oblodzenia  ulicy - uderzeni</t>
  </si>
  <si>
    <t>U/019390/2020</t>
  </si>
  <si>
    <t>2020/1000000/RSS/RN/RSS/16690</t>
  </si>
  <si>
    <t xml:space="preserve">osobowa z oc                 Poszkodowany przewrócił się na śliskim chodniku -  złamanie szyjki kości ramieniowej lewej, uraz kręgosłupa        </t>
  </si>
  <si>
    <t>U/214507/2018</t>
  </si>
  <si>
    <t>2018/1000000/RSS/RN/RSS/197883, 2019/1000000/RSS/RN/RSS/9618</t>
  </si>
  <si>
    <t>Roszczenie zapłacone, Roszczenie anulowane</t>
  </si>
  <si>
    <t xml:space="preserve">Pęknięcie wężyka przy spłuczce w toalecie męskiej na 2p.  Sufit ,ściany   jelenia góra  </t>
  </si>
  <si>
    <t>U/019052/2019</t>
  </si>
  <si>
    <t>2019/1000000/RSS/RN/RSS/29868, 2019/1000000/RSS/RN/RSS/17049</t>
  </si>
  <si>
    <t>Budynki mieszkalne i mieszkalno-usługowe</t>
  </si>
  <si>
    <t xml:space="preserve">wandlaizm           </t>
  </si>
  <si>
    <t>U/040377/2019</t>
  </si>
  <si>
    <t>2019/1000000/RSS/RN/RSS/100564, 2019/1000000/RSS/RN/RSS/35900</t>
  </si>
  <si>
    <t>UDERZENIE W DRZEWO NA NIEODŚNIEŻONEJ DRODZE; Widoczne uszkodzenia CAŁY PRZÓD, ZDERZAK, MASKA, BELKA, CHŁODNICA, PODŁUŻNICA</t>
  </si>
  <si>
    <t xml:space="preserve">ZESPÓŁ SZKÓŁ EKONOMICZNO-TURYSTYCZNYCH </t>
  </si>
  <si>
    <t>U/008320/2019</t>
  </si>
  <si>
    <t>2019/1000000/RSS/RN/RSS/7520</t>
  </si>
  <si>
    <t>U/035826/2019</t>
  </si>
  <si>
    <t>2019/1000000/RSS/RN/RSS/31883, 2019/1000000/RSS/RN/RSS/70292</t>
  </si>
  <si>
    <t>zgł. korespo Miejski Zarząd Dróg i Mostów w Jeleniej G. , uszkodzenie pojazdu po wjechaniu w dziurę Merc.</t>
  </si>
  <si>
    <t>U/025592/2019</t>
  </si>
  <si>
    <t>2019/1000000/RSS/RN/RSS/22948</t>
  </si>
  <si>
    <t xml:space="preserve">najazd na nierówniści//ubytek w drodze - uszkodzenia na </t>
  </si>
  <si>
    <t>U/013456/2019</t>
  </si>
  <si>
    <t>2019/1000000/RSS/RN/RSS/12066</t>
  </si>
  <si>
    <t xml:space="preserve">Budynek szkolny </t>
  </si>
  <si>
    <t xml:space="preserve">ZDROJOWY TEATR ANIMACJI </t>
  </si>
  <si>
    <t>U/014684/2019</t>
  </si>
  <si>
    <t>2019/1000000/RSS/RN/RSS/13121</t>
  </si>
  <si>
    <t>Działanie mrozu        Rura w klimatyzatorze teatru – zalała nagrzewni</t>
  </si>
  <si>
    <t>U/014704/2019</t>
  </si>
  <si>
    <t>2019/1000000/RSS/RN/RSS/13130</t>
  </si>
  <si>
    <t>Sala widowiskowa Park Zdrojowy</t>
  </si>
  <si>
    <t>U/014765/2019</t>
  </si>
  <si>
    <t>2019/1000000/RSS/RN/RSS/13176</t>
  </si>
  <si>
    <t>Pęknięcie rury kanalizacyjnej     zalane</t>
  </si>
  <si>
    <t>U/017182/2019</t>
  </si>
  <si>
    <t>2019/1000000/RSS/RN/RSS/15369</t>
  </si>
  <si>
    <t>JELENIA  GÓRA      OKOLICZNOŚCI:  ZALANIE  Z  LOKLAU  NR  6  ADMINISTROWANEGO  P</t>
  </si>
  <si>
    <t>U/019479/2019</t>
  </si>
  <si>
    <t>2019/1000000/RSS/RN/RSS/17429, 2019/1000000/RSS/RNO/RSS/5908, 2019/1000000/RSS/RN/RSS/48440</t>
  </si>
  <si>
    <t>pęknięcie  bojlera  - lokal 6; MIEJSCE SZKODY: lokal mieszkalny; ZAKR</t>
  </si>
  <si>
    <t xml:space="preserve">MIEJSKIE PRZEDSZKOLE NR 13 </t>
  </si>
  <si>
    <t>U/016640/2019</t>
  </si>
  <si>
    <t>2019/1000000/RSS/RN/RSS/14886</t>
  </si>
  <si>
    <t>Budynek przedszkola</t>
  </si>
  <si>
    <t>U/025877/2019</t>
  </si>
  <si>
    <t>2019/1000000/RSS/RN/RSS/23194</t>
  </si>
  <si>
    <t>U/030334/2019</t>
  </si>
  <si>
    <t>2019/1000000/RSS/RN/RSS/27212, 2019/1000000/RSS/RN/RSS/64195, 2019/1000000/RSS/RN/RSS/53243, 2019/1000000/RSS/RN/RSS/74689, 2019/1000000/RSS/RN/RSS/100540</t>
  </si>
  <si>
    <t>OKOLICZNOŚCI SZKODY:	najechanie na dziure w drodze</t>
  </si>
  <si>
    <t>U/025883/2019</t>
  </si>
  <si>
    <t>2019/1000000/RSS/RN/RSS/23191</t>
  </si>
  <si>
    <t>Budynek  Centrum wraz z wbudowanymi elementami</t>
  </si>
  <si>
    <t xml:space="preserve">USZK: ZALANY HOL NA II PIĘTRZE KSIĄŻNICY KARKONOSKIEJ,  ZALANIE Z DACHU,  </t>
  </si>
  <si>
    <t>U/027718/2019</t>
  </si>
  <si>
    <t>2019/1000000/RSS/RNO/RSS/4808, 2019/1000000/RSS/RNO/RSS/5318, 2019/1000000/RSS/RN/RSS/24861</t>
  </si>
  <si>
    <t>Budynek szkolny</t>
  </si>
  <si>
    <t>U/134509/2019</t>
  </si>
  <si>
    <t>2019/1000000/RSS/RN/RSS/129882, 2019/1000000/RSS/RN/RSS/135899, 2019/1000000/RSS/RN/RSS/120949</t>
  </si>
  <si>
    <t xml:space="preserve">obrażenia ciała               ul.Karkonoska         potknięcie sie na śliskiej nawierzchni chodnika ; uraz głowy i ręki     </t>
  </si>
  <si>
    <t>U/031701/2019</t>
  </si>
  <si>
    <t>2019/1000000/RSS/RN/RSS/28352</t>
  </si>
  <si>
    <t xml:space="preserve">szyba     brak daty szkody - przyjęta data zgł                   Nieznani sprawcy uszkodzili 4 szyby </t>
  </si>
  <si>
    <t>U/032864/2019</t>
  </si>
  <si>
    <t>2019/1000000/RSS/RN/RSS/29339</t>
  </si>
  <si>
    <t>Przedmioty szklane od stłuczenia i rozbicia</t>
  </si>
  <si>
    <t xml:space="preserve">Przeciąg   ZSO Nr 1 w Jeleniej Górze  zgłasza szkodę –zbita szyba w oknie zespolonym w szatni chłopięcej przy sali gimnastycznej  300zł     konto brak      </t>
  </si>
  <si>
    <t>U/120189/2019</t>
  </si>
  <si>
    <t>2019/1000000/RSS/RN/RSS/107669</t>
  </si>
  <si>
    <t>U/037123/2019</t>
  </si>
  <si>
    <t>2019/1000000/RSS/RN/RSS/33028</t>
  </si>
  <si>
    <t>Szkoda wynikająca ze stanu nawierzchni; Widoczne uszkodzenia =(TRZĘSIE KIEROWNICĄ JAK SIĘ HAMUJE, W TRAKCIE JAZDY W MOMENCIE RUSZANIA W PRAWY KOLE LEKKO TRZĘSIE -</t>
  </si>
  <si>
    <t>U/037510/2019</t>
  </si>
  <si>
    <t>2019/1000000/RSS/RN/RSS/33380</t>
  </si>
  <si>
    <t xml:space="preserve">USZK: KSEROKOPIARKA NASHUATEC </t>
  </si>
  <si>
    <t>U/042205/2019</t>
  </si>
  <si>
    <t>2019/1000000/RSS/RN/RSS/37512, 2019/1000000/RSS/RN/RSS/104972</t>
  </si>
  <si>
    <t xml:space="preserve">USZK: ZALANY SUFIT W POKOJU,  JELENIA GÓRA,  ZALANIE Z DACHU, </t>
  </si>
  <si>
    <t>U/049512/2019</t>
  </si>
  <si>
    <t>2019/1000000/RSS/RN/RSS/44087</t>
  </si>
  <si>
    <t xml:space="preserve">zalanie  zalanie sufitu w pokoju, około 2m2    nieszczelność pokrycia dachowego   </t>
  </si>
  <si>
    <t>U/050088/2019</t>
  </si>
  <si>
    <t>2019/1000000/RSS/RN/RSS/44552, 2019/1000000/RSS/RNO/RSS/8377</t>
  </si>
  <si>
    <t>nieszczelność dachu, zalanie sufitu w pokoju i kuchni,  użytkownik lokalu mieszkalnego nr 4 w budynku przy ul. Drzymały 9 w Jeleni</t>
  </si>
  <si>
    <t xml:space="preserve">MIEJSKIE PRZEDSZKOLE NR 2 </t>
  </si>
  <si>
    <t>U/046126/2019</t>
  </si>
  <si>
    <t>2019/1000000/RSS/RN/RSS/41094</t>
  </si>
  <si>
    <t>W ZWIĄZKU Z SILNYMI WIATRAMI W DNIACH 09-10.03.2019 NAS</t>
  </si>
  <si>
    <t>U/043329/2019</t>
  </si>
  <si>
    <t>2019/1000000/RSS/RN/RSS/38552</t>
  </si>
  <si>
    <t xml:space="preserve">zgłaszam szkodę w mieniu </t>
  </si>
  <si>
    <t>U/044606/2019</t>
  </si>
  <si>
    <t>2019/1000000/RSS/RN/RSS/39716, 2019/1000000/RSS/RN/RSS/65308</t>
  </si>
  <si>
    <t>Budynki oddane w dzierżawę  i Skarbu Państwa</t>
  </si>
  <si>
    <t xml:space="preserve">huragan    Pokrycie dachu – blacha </t>
  </si>
  <si>
    <t>U/076238/2019</t>
  </si>
  <si>
    <t>2019/1000000/RSS/RN/RSS/68125, 2019/1000000/RSS/RNO/RSS/9091</t>
  </si>
  <si>
    <t xml:space="preserve">uszkodzenie pojazdu     </t>
  </si>
  <si>
    <t>U/052885/2019</t>
  </si>
  <si>
    <t>2019/1000000/RSS/RN/RSS/47143</t>
  </si>
  <si>
    <t xml:space="preserve">jelenia góra najechanie na dziuare  uszkodzenia podwozie </t>
  </si>
  <si>
    <t>U/073333/2019</t>
  </si>
  <si>
    <t>2019/1000000/RSS/RN/RSS/65466</t>
  </si>
  <si>
    <t xml:space="preserve">zalanie z dachu                      w wyniku ulewnego deszczu i silnego wiatru poprzez nieszczelny dach budynku, zalany </t>
  </si>
  <si>
    <t>U/213686/2019</t>
  </si>
  <si>
    <t>2019/1000000/RSS/RN/RSS/189537</t>
  </si>
  <si>
    <t xml:space="preserve">uszkodzenie pojazdu                       najechanie na </t>
  </si>
  <si>
    <t>U/213701/2019</t>
  </si>
  <si>
    <t>2019/1000000/RSS/RN/RSS/189543</t>
  </si>
  <si>
    <t xml:space="preserve">uszkodzenie mienia  </t>
  </si>
  <si>
    <t>U/052648/2019</t>
  </si>
  <si>
    <t>2019/1000000/RSS/RN/RSS/46928</t>
  </si>
  <si>
    <t>Roszczenie wycofane</t>
  </si>
  <si>
    <t xml:space="preserve">kradzież fragmentu ogrodzenia placówki </t>
  </si>
  <si>
    <t>U/066006/2019</t>
  </si>
  <si>
    <t>2019/1000000/RSS/RN/RSS/58890, 2019/1000000/RSS/RN/RSS/102151, 2019/1000000/RSS/RNO/RSS/9889, 2019/1000000/RSS/RN/RSS/143686, 2019/1000000/RSS/RN/RSS/125885</t>
  </si>
  <si>
    <t xml:space="preserve">osobowa z oc        Jelenia Góra   tel poszk  brak                  upadek na nieoświetlonym chodniku     uraz nadgarstka prawego                       nr konta  brak    </t>
  </si>
  <si>
    <t>U/065196/2019</t>
  </si>
  <si>
    <t>2019/1000000/RSS/RN/RSS/58162</t>
  </si>
  <si>
    <t>Budynki i budowle historyczne</t>
  </si>
  <si>
    <t xml:space="preserve">dot. dewastacji drzwi wejściowych do budynku oraz  rury spustowe </t>
  </si>
  <si>
    <t xml:space="preserve">SPECJALNY OŚRODEK SZKOLNO WYCHOWAWCZY </t>
  </si>
  <si>
    <t>U/075817/2019</t>
  </si>
  <si>
    <t>2019/1000000/RSS/RN/RSS/67749</t>
  </si>
  <si>
    <t>Budynki szkoły</t>
  </si>
  <si>
    <t>Awaria wodna                     Specjalny Ośrodek Szkolno-Wychowawczy            pęknięciu uległa rura ciepłe</t>
  </si>
  <si>
    <t>U/075082/2019</t>
  </si>
  <si>
    <t>2019/1000000/RSS/RN/RSS/67051</t>
  </si>
  <si>
    <t>Szkoła - budynek główny</t>
  </si>
  <si>
    <t xml:space="preserve">PODCZAS ZESZŁOROCZNYCH OPADÓW ZACIEKAŁO </t>
  </si>
  <si>
    <t>U/075526/2019</t>
  </si>
  <si>
    <t>2019/1000000/RSS/RN/RSS/67477, 2019/1000000/RSS/RN/RSS/102106</t>
  </si>
  <si>
    <t>Nadkłady inwestycyjne/adaptacyjne, Przedmioty szklane od stłuczenia i rozbicia</t>
  </si>
  <si>
    <t xml:space="preserve">W dniu 06.05 odkryto pęknięcie szyby w oknie na parterze budynku szkoły          </t>
  </si>
  <si>
    <t>U/084589/2019</t>
  </si>
  <si>
    <t>2019/1000000/RSS/RN/RSS/75581</t>
  </si>
  <si>
    <t>SKRADZIONA KURTKA MĘSKA CALVIN KLEIN,  JELENIA GÓRA BURSA SZKOLNA NR 1,  SPRAWCA NIEZNANY,</t>
  </si>
  <si>
    <t>U/089452/2019</t>
  </si>
  <si>
    <t>2019/1000000/RSS/RNO/RSS/9656, 2019/1000000/RSS/RNO/RSS/14567, 2019/1000000/RSS/RN/RSS/79898, 2019/1000000/RSS/RRS/RSS/4539</t>
  </si>
  <si>
    <t>kolizja z dzikim zwierzęciem       uszkodzenia: zderzak przedni, kratka środkowa, kratka ewa, wzmocnienie czołowe, roleta chodnicy, kratka ozdobna lewa, kratka ozdobna prawa, osłona pokrywy prawa, lam</t>
  </si>
  <si>
    <t>U/086999/2019</t>
  </si>
  <si>
    <t>2019/1000000/RSS/RN/RSS/77687</t>
  </si>
  <si>
    <t xml:space="preserve">uszkodzenie pojazdu              uszkodzony przód i lewy bok - kolizja z dzikiem                      </t>
  </si>
  <si>
    <t>U/081258/2019</t>
  </si>
  <si>
    <t>2019/1000000/RSS/RN/RSS/72583</t>
  </si>
  <si>
    <t xml:space="preserve">Zalanie             Zalanie deszcz nawalny przez dach      Ściany i sufit korytarza i sali nr 204     </t>
  </si>
  <si>
    <t>U/100662/2019</t>
  </si>
  <si>
    <t>2019/1000000/RSS/RN/RSS/90078</t>
  </si>
  <si>
    <t>wandalizm          	   	nieustaleni sprawcy powybijali szyby w budynkach, namalowali graffiti na ścianach oraz zniszc</t>
  </si>
  <si>
    <t>U/100664/2019</t>
  </si>
  <si>
    <t>2019/1000000/RSS/RN/RSS/90080</t>
  </si>
  <si>
    <t>wandalizm            	nieustaleni sprawcy powybijali szyby w budynkach, namalowali graffi</t>
  </si>
  <si>
    <t>U/096056/2019</t>
  </si>
  <si>
    <t>2019/1000000/RSS/RN/RSS/85907</t>
  </si>
  <si>
    <t xml:space="preserve">Zalanie      Jelenia Góra       wjechanie w dziurę      </t>
  </si>
  <si>
    <t>U/096929/2019</t>
  </si>
  <si>
    <t>2019/1000000/RSS/RN/RSS/86707</t>
  </si>
  <si>
    <t xml:space="preserve">zalanie z dachu     zalany sufit w pokoju i kuchni,     </t>
  </si>
  <si>
    <t>U/096940/2019</t>
  </si>
  <si>
    <t>2019/1000000/RSS/RN/RSS/86716</t>
  </si>
  <si>
    <t xml:space="preserve">zalanie z dachu       zalany sufit w pokoju i kuchni  </t>
  </si>
  <si>
    <t>U/096947/2019</t>
  </si>
  <si>
    <t>2019/1000000/RSS/RN/RSS/86718</t>
  </si>
  <si>
    <t xml:space="preserve">zalanei z dachu     zalany sufit w pokoju </t>
  </si>
  <si>
    <t>U/183089/2019</t>
  </si>
  <si>
    <t>2019/1000000/RSS/RN/RSS/163793</t>
  </si>
  <si>
    <t>Budynek dydaktyczny A  ul. Moniuszki 9</t>
  </si>
  <si>
    <t xml:space="preserve">USZK: ZALANE PIWNICE SZKOŁY,  AWARIA WODNA,  SZKOŁA PODSTAWOWA NR 11 W JELENIEJ GÓRZE </t>
  </si>
  <si>
    <t>U/190229/2019</t>
  </si>
  <si>
    <t>2019/1000000/RSS/RN/RSS/169934</t>
  </si>
  <si>
    <t>U/105221/2019</t>
  </si>
  <si>
    <t>2019/1000000/RSS/RN/RSS/94336</t>
  </si>
  <si>
    <t xml:space="preserve">przy ul.Sudeckiej 37 of. w Jeleniej Górze   zgłaszamy szkodę polegającą na zalaniu użytkowanego przez nią lokalu pralni   poprzez nieszczelny dach budynku zalany został sufit w pomieszczeniu czystej </t>
  </si>
  <si>
    <t>U/100665/2019</t>
  </si>
  <si>
    <t>2019/1000000/RSS/RN/RSS/90081</t>
  </si>
  <si>
    <t xml:space="preserve">wandalizm          	poszkodowana  tel brak 	 </t>
  </si>
  <si>
    <t>U/113969/2019</t>
  </si>
  <si>
    <t>2019/1000000/RSS/RN/RSS/102097, 2019/1000000/RSS/RNO/RSS/14326</t>
  </si>
  <si>
    <t xml:space="preserve">uszkodzenie pojazdu         uszkodzenie pojzdu wskautek zderzenia z sarną : reflektor, błotnik, zderzak,        konto: brak       kor     </t>
  </si>
  <si>
    <t>U/178950/2019</t>
  </si>
  <si>
    <t>2019/1000000/RSS/RN/RSS/160175</t>
  </si>
  <si>
    <t>U/183530/2019</t>
  </si>
  <si>
    <t>2019/1000000/RSS/RN/RSS/164157</t>
  </si>
  <si>
    <t xml:space="preserve">Awaria sieci wodnej Instalacja wodna + zlane pomieszczenia boksów szatni i korytarza SP nr 11 w Jeleniej Górze </t>
  </si>
  <si>
    <t>U/112769/2019</t>
  </si>
  <si>
    <t>2019/1000000/RSS/RN/RSS/141972, 2019/1000000/RSS/RN/RSS/101072</t>
  </si>
  <si>
    <t>Roszczenie anulowane, Szkoda zdecydowana, odmowa wypłaty</t>
  </si>
  <si>
    <t>Urządzenia i wyposażenie zewnętrzne nieujęte w ubezpieczeniu</t>
  </si>
  <si>
    <t>kradzież             Jelenia Góra                       kradzież części wyposażenia nagłaśniającego stadionu . Włamano się do pomieszczeni</t>
  </si>
  <si>
    <t>U/146449/2019</t>
  </si>
  <si>
    <t>2019/1000000/RSS/RN/RSS/131459</t>
  </si>
  <si>
    <t xml:space="preserve">Opis szkody=(wichura złamała duży konar klonu, który spadł między innymi na  teren posesji przy ul. Mieszka I-go 18  powodując  uszkodzenie ogrodzeni między posesjami - zakres uszkodzeń na dołączonyh zdjęciach </t>
  </si>
  <si>
    <t>U/146450/2019</t>
  </si>
  <si>
    <t>2019/1000000/RSS/RN/RSS/131460</t>
  </si>
  <si>
    <t xml:space="preserve">wichura złamała duży konar klonu, który spadł między innymi na  teren posesji przy ul. Mieszka I-go 18  powodując  uszkodzenie przyczepki typu "SAM" </t>
  </si>
  <si>
    <t>U/099358/2019</t>
  </si>
  <si>
    <t>2019/1000000/RSS/RN/RSS/88845</t>
  </si>
  <si>
    <t xml:space="preserve">Rozszczelnienie kompensacji na rurze c.o.     zalanie: podłogi ,ściany        </t>
  </si>
  <si>
    <t>U/103058/2019</t>
  </si>
  <si>
    <t>2019/1000000/RSS/RN/RSS/92288, 2019/1000000/RSS/RNO/RSS/10160, 2019/1000000/RSS/RNO/RSS/11269</t>
  </si>
  <si>
    <t>uszkodzenie pojazdu przez upadające drzewo na terenie targowiska w Cieplicach</t>
  </si>
  <si>
    <t>U/185166/2019</t>
  </si>
  <si>
    <t>2019/1000000/RSS/RN/RSS/165535, 2020/1000000/RSS/RN/RSS/13157, 2020/1000000/RSS/RN/RSS/7015</t>
  </si>
  <si>
    <t>korespo  osobowa Jelenia Góra ul. Cieplicka upadek na chodniku   złamanie kości ramiennej</t>
  </si>
  <si>
    <t>U/100315/2019</t>
  </si>
  <si>
    <t>2019/1000000/RSS/RN/RSS/89746, 2019/1000000/RSS/RN/RSS/127200</t>
  </si>
  <si>
    <t>Obiekty małej architektury</t>
  </si>
  <si>
    <t xml:space="preserve">ZGŁ  MAIL   KRADZIEŻ OGRODZENIA   SIATKA I 5 PZRESEŁ I FURTKA   PLAC ZABAW W  GODUSZYNIE </t>
  </si>
  <si>
    <t>U/102587/2019</t>
  </si>
  <si>
    <t>2019/1000000/RSS/RN/RSS/91816</t>
  </si>
  <si>
    <t xml:space="preserve">uszkodzenie pojazdu   Zespół Szkół Ogólnokształcących nr1  w Jeleniej Górze  parking     uszkodzenie szyby pojazdu podczas koszenia trway      </t>
  </si>
  <si>
    <t>U/105017/2019</t>
  </si>
  <si>
    <t>2019/1000000/RSS/RN/RSS/94152</t>
  </si>
  <si>
    <t>Uszodznie                   JELENIA GÓRA       SAMOCHÓD STAŁ ZAPARKOWANY, PODCZAS KOSZENIA TRAWY PRACOWNIK ZGL WYBIŁ SZYBĘ  PRZEDNIĄ LEWĄ. BYLIŚMY ŚWIADKAMI ZDARZENIA, SPI</t>
  </si>
  <si>
    <t>U/103239/2019</t>
  </si>
  <si>
    <t>2019/1000000/RSS/RN/RSS/92461</t>
  </si>
  <si>
    <t>ODPRYSK KAMIENIA W CZASIE KOSZENIA KOSIARKĄ SPALINOWĄ; Widoczne uszkodzenia: =(LEWA TYLNA SZYBA)_x000D_</t>
  </si>
  <si>
    <t>U/131228/2019</t>
  </si>
  <si>
    <t>2019/1000000/RSS/RN/RSS/117970</t>
  </si>
  <si>
    <t>zalanie garażu               Jelenia Góra 11                            zalanie garażu + ruchomości - zalanie podczas opadów deszczu                 n</t>
  </si>
  <si>
    <t>U/121948/2019</t>
  </si>
  <si>
    <t>2019/1000000/RSS/RN/RSS/109345, 2019/1000000/RSS/RNO/RSS/12278</t>
  </si>
  <si>
    <t xml:space="preserve">Kradzież huśtawki        </t>
  </si>
  <si>
    <t>U/129547/2019</t>
  </si>
  <si>
    <t>2019/1000000/RSS/RN/RSS/172124, 2019/1000000/RSS/RN/RSS/116427</t>
  </si>
  <si>
    <t>Ubytek/wyrwa na nawierzchni; PĘKNIĘTA SPRĘŻYNA</t>
  </si>
  <si>
    <t>U/158701/2019</t>
  </si>
  <si>
    <t>2019/1000000/RSS/RN/RSS/142652</t>
  </si>
  <si>
    <t>Kompleks basenowo – sportowy  Termy Cieplickie  wraz z wyp</t>
  </si>
  <si>
    <t xml:space="preserve">kradzież          kradzież - huśtawki dziecięce – łańcuchy i siedziska    konto; brak </t>
  </si>
  <si>
    <t>U/128901/2019</t>
  </si>
  <si>
    <t>2019/1000000/RZS/U/RZS/156298, 2019/1000000/RSS/RN/RSS/115803</t>
  </si>
  <si>
    <t>Szkoda zdecydowana, decyzja wypłaty, Roszczenie zapłacone</t>
  </si>
  <si>
    <t xml:space="preserve">przepięcie         Przepięcie .Centralka p.poż , system oddymiania budynku      konto; brak   </t>
  </si>
  <si>
    <t>U/132900/2019</t>
  </si>
  <si>
    <t>2019/1000000/RSS/RN/RSS/119515</t>
  </si>
  <si>
    <t xml:space="preserve">Wandalizm            Szkoła Podstawowa nr 3        Wandalizm – wybicie szyby        została wybita szyba w oknie do sali lekcyjnej nr 23 </t>
  </si>
  <si>
    <t>U/179103/2019</t>
  </si>
  <si>
    <t>2019/1000000/RSS/RN/RSS/160319</t>
  </si>
  <si>
    <t xml:space="preserve">lokal użytkowy  Zalanie z góry – awaria instalacji wodnej Sufit , ściany , podłogi ,wyposażenie </t>
  </si>
  <si>
    <t>U/155150/2019</t>
  </si>
  <si>
    <t>2019/1000000/RSS/RN/RSS/139496</t>
  </si>
  <si>
    <t>Szkoda zdecydowana, decyzja wypłaty</t>
  </si>
  <si>
    <t xml:space="preserve">zgłaszamy szkodę polegającą na uszkodzeniu szyby w oknie  pracownik ZGKiM kosił trawę   </t>
  </si>
  <si>
    <t>U/165371/2019</t>
  </si>
  <si>
    <t>2019/1000000/RSS/RN/RSS/148293</t>
  </si>
  <si>
    <t>wandalizm</t>
  </si>
  <si>
    <t>U/167953/2019</t>
  </si>
  <si>
    <t>2019/1000000/RSS/RN/RSS/150543</t>
  </si>
  <si>
    <t xml:space="preserve">awaria instalacji ciepłej wody w lok.23 -   zalane sufity i ściany w kuchni, łazience i p.pokoju  </t>
  </si>
  <si>
    <t>U/168008/2019</t>
  </si>
  <si>
    <t>2019/1000000/RSS/RN/RSS/150567</t>
  </si>
  <si>
    <t>awaria instalacji ciepłej wody w lok.23 -       zalane ściany i częściowo sufity w łazience oraz p.pokoju</t>
  </si>
  <si>
    <t>U/158367/2019</t>
  </si>
  <si>
    <t>2019/1000000/RSS/RN/RSS/142349</t>
  </si>
  <si>
    <t>Wandalizm            Ul. Grunwaldzka – Lwówecka w Jeleniej Górze        Wandalizm     stłuczenie szyby w gablocie reklamowej ściany bocznej (od strony zewnętrznej) oraz st</t>
  </si>
  <si>
    <t>U/156031/2019</t>
  </si>
  <si>
    <t>2019/1000000/RSS/RN/RSS/140323, 2020/1000000/RSS/RNO/RSS/148</t>
  </si>
  <si>
    <t>zalanie     Jelenia Góra    w trakcie nawalnego deszczu zatkana instalacja deszczowa i sanitarna spowodowała cofniecie się ś</t>
  </si>
  <si>
    <t>U/154530/2019</t>
  </si>
  <si>
    <t>2019/1000000/RSS/RN/RSS/138915</t>
  </si>
  <si>
    <t xml:space="preserve">uszkodzenie pojazdu        Jelenia Góra          W trakcie koszenia wylatujący kamień stłukł szybę w samochodzie     </t>
  </si>
  <si>
    <t>U/173079/2019</t>
  </si>
  <si>
    <t>2019/1000000/RSS/RN/RSS/154932</t>
  </si>
  <si>
    <t>oc dróg  	najazd na nierówniści//ubytek w drodze - uszkodzenia opona i felga 	konto b</t>
  </si>
  <si>
    <t>U/159371/2019</t>
  </si>
  <si>
    <t>2019/1000000/RSS/RN/RSS/143243</t>
  </si>
  <si>
    <t xml:space="preserve">Kradzież                Plac zabaw Park Norweski w Jeleniej Górze           2 huśtawki dziecięca – łańcuchy i siedziska          konto brak   </t>
  </si>
  <si>
    <t>U/159681/2019</t>
  </si>
  <si>
    <t>2019/1000000/RSS/RN/RSS/143505</t>
  </si>
  <si>
    <t xml:space="preserve">kradzież         Plac zabaw ul. Czarnieckiego       kradzież  ; huśtawka dziecięca – łańcuchy i siedziska typu kubełek       konto; brak      </t>
  </si>
  <si>
    <t>U/159853/2019</t>
  </si>
  <si>
    <t>2019/1000000/RSS/RN/RSS/143661</t>
  </si>
  <si>
    <t>Nieznany sprawca ukradł huśtawki  z placu zabaw   Centrum Opieki nad Dzieckiem  Dąbrówka w Jeleniej Górze Wartość szkody szacujemy na kwotę 3 000 zł</t>
  </si>
  <si>
    <t>U/170088/2019</t>
  </si>
  <si>
    <t>2019/1000000/RSS/RN/RSS/152322, 2019/1000000/RZS/U/RZS/198748</t>
  </si>
  <si>
    <t>Roszczenie zapłacone, Szkoda zdecydowana, decyzja wypłaty</t>
  </si>
  <si>
    <t xml:space="preserve">USZK: NAROŻNIK BUDYNKU, RURA SPUSTOWA, INSTALACJA GAZOWA, ZNISZCZONA SKRZYNKA GAZOWA,   UDERZENIE POJAZDU,  </t>
  </si>
  <si>
    <t>U/179130/2019</t>
  </si>
  <si>
    <t>2019/1000000/RSS/RN/RSS/160339</t>
  </si>
  <si>
    <t xml:space="preserve">USZK: ZALANY BUDYNEK SZKOŁY,  SZKOŁA PODSTAWOWA NR 11 JELENIA GÓRA   AWARIA WODNA,  </t>
  </si>
  <si>
    <t>U/169970/2019</t>
  </si>
  <si>
    <t>2019/1000000/RSS/RN/RSS/152230</t>
  </si>
  <si>
    <t>Doszło do awarii rury c.o. i zalania pomieszczeń szkoły w Jeleniej Górze</t>
  </si>
  <si>
    <t>U/038886/2020</t>
  </si>
  <si>
    <t>2020/1000000/RSS/RN/RSS/34927, 2020/1000000/RSS/RN/RSS/33790</t>
  </si>
  <si>
    <t xml:space="preserve">Trwały uszczerbek na zdrowiu                 Upadek na chowniku            </t>
  </si>
  <si>
    <t>U/178265/2019</t>
  </si>
  <si>
    <t>2019/1000000/RSS/RN/RSS/159563, 2019/1000000/RZS/U/RZS/194884</t>
  </si>
  <si>
    <t xml:space="preserve">Zalanie przez awarię pionu wodno-kanalizacyjnym; Uszkodzenia: KORYTARZE I PIWNICA </t>
  </si>
  <si>
    <t>U/172268/2019</t>
  </si>
  <si>
    <t>2019/1000000/RSS/RN/RSS/154236</t>
  </si>
  <si>
    <t>włamanie do budynku szkoły  kradzież miedzianych rur wraz z osprzętem centralnego ogrzewania w pomieszczeni</t>
  </si>
  <si>
    <t>SZKOŁA PODSTAWOWA NR 2 SP NR 2</t>
  </si>
  <si>
    <t>U/178046/2019</t>
  </si>
  <si>
    <t>2019/1000000/RSS/RN/RSS/159355</t>
  </si>
  <si>
    <t>Część starej szkoły - ul. Armii Krajowej 8</t>
  </si>
  <si>
    <t>DZIURA W SZYBIE</t>
  </si>
  <si>
    <t>U/182512/2019</t>
  </si>
  <si>
    <t>2019/1000000/RSS/RN/RSS/163288</t>
  </si>
  <si>
    <t xml:space="preserve">ul. Kurpińskiego 2 Jelenia Góra  Budynek przedszkola  Pęknięta szyba w oknie  Szyba w drzwiach tarasowych  </t>
  </si>
  <si>
    <t>U/213690/2019</t>
  </si>
  <si>
    <t>2019/1000000/RSS/RN/RSS/189535, 2020/1000000/RSS/RNO/RSS/5157</t>
  </si>
  <si>
    <t>oc dróg    	  	najazd na nierówniści//ubytek w drodze - uszko</t>
  </si>
  <si>
    <t>U/190455/2019</t>
  </si>
  <si>
    <t>2019/1000000/RSS/RN/RSS/170127, 2019/1000000/RZS/U/RZS/210129</t>
  </si>
  <si>
    <t>zalanie            Jelenia Góra  ZSO nr 1           zalanie części więźby dachowej oraz sufitu na balkonie sali gimnastycznej           nr konta  brak</t>
  </si>
  <si>
    <t>U/189653/2019</t>
  </si>
  <si>
    <t>2019/1000000/RSS/RN/RSS/169420, 2020/1000000/RSS/RNO/RSS/3011</t>
  </si>
  <si>
    <t xml:space="preserve">REKOMPENSATA ZA STRATĘ PIERŚCIONÓW                POSZK BRAK TEL            I Liceum Ogólnokształcące im. S. Żeromskiego w Jeleniej Górze            2 PIERŚCIONKI - WYCENA PRZEZ ZŁOTNIKA 630-900 ORAZ 552ZŁ  </t>
  </si>
  <si>
    <t>U/189430/2019</t>
  </si>
  <si>
    <t>2020/1000000/RSS/RN/RSS/62813, 2019/1000000/RSS/RN/RSS/169228, 2020/1000000/RSS/RN/RSS/27867, 2020/1000000/RSS/RNO/RSS/4060</t>
  </si>
  <si>
    <t>NA ZAJĘCIACH W ŚWIETLICY; Obrażenia =PRAWA - DWIE KOŚCI PRZEDRAMIENIA Z PRZEMIESZCZENIEM</t>
  </si>
  <si>
    <t>U/193284/2019</t>
  </si>
  <si>
    <t>2019/1000000/RSS/RN/RSS/172576</t>
  </si>
  <si>
    <t xml:space="preserve">Upadek na ścianę   </t>
  </si>
  <si>
    <t>U/195415/2019</t>
  </si>
  <si>
    <t>2019/1000000/RSS/RN/RSS/174363</t>
  </si>
  <si>
    <t xml:space="preserve">Zalanie          w Jeleniej Góze         </t>
  </si>
  <si>
    <t>U/211476/2019</t>
  </si>
  <si>
    <t>2019/1000000/RSS/RN/RSS/187606</t>
  </si>
  <si>
    <t xml:space="preserve">Uszkodzenie pojazdu   tel. poszk. brak                       uszkodzenie pojazdu przez gałąź                 uszkodzenie przedniej szyby        </t>
  </si>
  <si>
    <t>U/197382/2019</t>
  </si>
  <si>
    <t>2019/1000000/RSS/RN/RSS/175964</t>
  </si>
  <si>
    <t>Ubytek/wyrwa na nawierzchni</t>
  </si>
  <si>
    <t>U/011957/2020</t>
  </si>
  <si>
    <t>2020/1000000/RSS/RN/RSS/10164</t>
  </si>
  <si>
    <t>BRAK DOKŁADNEJ DATY SZKODY,  USZK: ZALANA KUCHNIA I POKÓJ,  ZALANIE Z DACHU</t>
  </si>
  <si>
    <t>U/200124/2019</t>
  </si>
  <si>
    <t>2019/1000000/RSS/RN/RSS/178219</t>
  </si>
  <si>
    <t>zalanie         zalanie z dachu: sala gimnstyczna sufit, podłoga         kono;</t>
  </si>
  <si>
    <t>U/006319/2020</t>
  </si>
  <si>
    <t>2020/1000000/RSS/RNO/RSS/2347, 2020/1000000/RSS/RN/RSS/32379, 2020/1000000/RSS/RN/RSS/5339, 2020/1000000/RSS/RN/RSS/36415, 2020/1000000/RSS/RNO/RSS/3089</t>
  </si>
  <si>
    <t xml:space="preserve">jelenia gora  ul drzymał y   najechanie na ubytek na jezdni  uszkdozenia  miska olejowa  </t>
  </si>
  <si>
    <t>U/008842/2020</t>
  </si>
  <si>
    <t>2020/1000000/RSS/RN/RSS/19810, 2020/1000000/RSS/RN/RSS/7555</t>
  </si>
  <si>
    <t xml:space="preserve">Wjechanie w kratkę ściekową                  wjechanie w zapadniętą kratkę ściekową  </t>
  </si>
  <si>
    <t>U/027466/2020</t>
  </si>
  <si>
    <t>2020/1000000/RSS/RN/RSS/23853</t>
  </si>
  <si>
    <t>USZK: BRAK SZYBY HARTOWANEJ W GABLOCIE REKLAMOWEJ TYPU SD,  W</t>
  </si>
  <si>
    <t>U/027475/2020</t>
  </si>
  <si>
    <t>2020/1000000/RSS/RN/RSS/23859</t>
  </si>
  <si>
    <t>USZK: BRAK SZYBY HARTOWANEJ W ŚCIANIE BOCZNEJ PRZYSTANKU,  JELENI GÓRA UL. PODWALE,  WANDALIZM,</t>
  </si>
  <si>
    <t>U/027514/2020</t>
  </si>
  <si>
    <t>2020/1000000/RSS/RN/RSS/23896</t>
  </si>
  <si>
    <t xml:space="preserve">podczas przeglądu mienia  ujawniono zniszczenia 3 wiat przystankowych  Przyczyna – wandalizm </t>
  </si>
  <si>
    <t>U/011244/2020</t>
  </si>
  <si>
    <t>2020/1000000/RSS/RN/RSS/25971, 2020/1000000/RSS/RN/RSS/9567</t>
  </si>
  <si>
    <t xml:space="preserve">uszkodznie             </t>
  </si>
  <si>
    <t>U/028480/2020</t>
  </si>
  <si>
    <t>2020/1000000/RSS/RN/RSS/24728</t>
  </si>
  <si>
    <t xml:space="preserve">wandalizm        </t>
  </si>
  <si>
    <t>U/026689/2020</t>
  </si>
  <si>
    <t>2020/1000000/RSS/RNO/RSS/5094, 2020/1000000/RSS/RN/RSS/23162, 2020/1000000/RSS/RN/RSS/40856</t>
  </si>
  <si>
    <t xml:space="preserve">uszkodznie           jelenia góra        uszkodznie auta      </t>
  </si>
  <si>
    <t>U/012885/2020</t>
  </si>
  <si>
    <t>2020/1000000/RSS/RN/RSS/10970</t>
  </si>
  <si>
    <t>Zalanie               stwierdzono na sufitach w dwóch pokojach zacieki spowodowane rozszczelnieni</t>
  </si>
  <si>
    <t>U/014814/2020</t>
  </si>
  <si>
    <t>2020/1000000/RSS/RN/RSS/12692</t>
  </si>
  <si>
    <t>USZK: POJAZD,  ELEMENT ZAPRAWY SPADŁ NA ZAPARKOWANE AUTO</t>
  </si>
  <si>
    <t>U/018829/2020</t>
  </si>
  <si>
    <t>2020/1000000/RSS/RN/RSS/16173, 2020/1000000/RSS/RN/RSS/53648</t>
  </si>
  <si>
    <t xml:space="preserve">pożar          </t>
  </si>
  <si>
    <t>U/019466/2020</t>
  </si>
  <si>
    <t>2020/1000000/RSS/RN/RSS/16759</t>
  </si>
  <si>
    <t xml:space="preserve">W s. 101 pękł wąż do wody od umywalki i zalana została sala poniżej nr 13    </t>
  </si>
  <si>
    <t>U/035904/2020</t>
  </si>
  <si>
    <t>2020/1000000/RSS/RN/RSS/31310</t>
  </si>
  <si>
    <t xml:space="preserve">W miesiącu lutym nieustalony sprawca zdemontował blachę aluminiową z budynku. Łazienkowska 3 w Jeleniej Górze .                  kradzież elementów pokrycia elewacji z blachy aluminiowej z budynku( zmiana numeru było 1b)       </t>
  </si>
  <si>
    <t>U/025375/2020</t>
  </si>
  <si>
    <t>2020/1000000/RSS/RN/RSS/21991</t>
  </si>
  <si>
    <t xml:space="preserve">związku z awarią instalacji wodnej piętro wyżej zalany został sufit w pomieszczeniu wc.  </t>
  </si>
  <si>
    <t>U/069555/2020</t>
  </si>
  <si>
    <t>2020/1000000/RSS/RN/RSS/60434</t>
  </si>
  <si>
    <t xml:space="preserve">Uszkodzenia: upadek gałęzi na pojazd, zarysowanie prawej strony zderzaka, znaczne wgniecenie oraz zarysowanie przednich prawyc drzwi, zarysowanie drzwi tylnych prawych oraz zagięcia przy lewym słupku przednim pojazdu w </t>
  </si>
  <si>
    <t>U/020397/2020</t>
  </si>
  <si>
    <t>2020/1000000/RSS/RN/RSS/17555</t>
  </si>
  <si>
    <t>U/026233/2020</t>
  </si>
  <si>
    <t>2020/1000000/RSS/RN/RSS/22729, 2020/1000000/RSS/RN/RSS/40808</t>
  </si>
  <si>
    <t>U/022806/2020</t>
  </si>
  <si>
    <t>2020/1000000/RZS/U/RZS/44625, 2020/1000000/RZS/U/RZS/47066, 2020/1000000/RZS/U/RZS/44288, 2020/1000000/RSS/RN/RSS/19693</t>
  </si>
  <si>
    <t>huragan      znieszczenie dachu szkoły podczas wichury</t>
  </si>
  <si>
    <t>U/029478/2020</t>
  </si>
  <si>
    <t>2020/1000000/RSS/RN/RSS/25618</t>
  </si>
  <si>
    <t xml:space="preserve">10 lutego 2020 podczas przeglądu mienia  ujawniono zniszczenia 1 wiaty przystankowej (ul. Michałowicka)  – jak w załączniku . Przyczyna –huraganowe wiatr  </t>
  </si>
  <si>
    <t>U/030996/2020</t>
  </si>
  <si>
    <t>2020/1000000/RSS/RN/RSS/26918</t>
  </si>
  <si>
    <t>kompleks basenowy Termy Cieplickie</t>
  </si>
  <si>
    <t xml:space="preserve">wandalizm     Jelenia Góra  </t>
  </si>
  <si>
    <t>U/029332/2020</t>
  </si>
  <si>
    <t>2020/1000000/RSS/RN/RSS/25487</t>
  </si>
  <si>
    <t xml:space="preserve">huraganowe wiatry    podczas przeglądu mienia  ujawniono zniszczenia pokrycia dachowego szaletu miejskiego w Parku Norweskim    </t>
  </si>
  <si>
    <t>U/097906/2020</t>
  </si>
  <si>
    <t>2020/1000000/RSS/RN/RSS/86250</t>
  </si>
  <si>
    <t>Uszkodzenia: ZALANIE</t>
  </si>
  <si>
    <t>U/027992/2020</t>
  </si>
  <si>
    <t>2020/1000000/RSS/RN/RSS/59044, 2020/1000000/RSS/RN/RSS/24309</t>
  </si>
  <si>
    <t>U/027990/2020</t>
  </si>
  <si>
    <t>2020/1000000/RSS/RNO/RSS/5503, 2020/1000000/RSS/RN/RSS/24308</t>
  </si>
  <si>
    <t>U/042580/2020</t>
  </si>
  <si>
    <t>2020/1000000/RSS/RN/RSS/36736</t>
  </si>
  <si>
    <t xml:space="preserve">16 lutego odkryto zniszczenie części tablicy reklamowej miasta – ktoś oderwał część blachy z nitów i zgiął ją . Stanowiła zagrożenie dla przechodniów – patrol Straży Miejskiej zabezpieczył tablicę      Wandalizm     </t>
  </si>
  <si>
    <t>U/030078/2020</t>
  </si>
  <si>
    <t>2020/1000000/RSS/RN/RSS/26154</t>
  </si>
  <si>
    <t>Huraganowe wiatry          Pomieszczenia w budynku szkoły ul. Moniuszki 9 Jelenia Góra oraz przyszkolne boisko                 Dach , zalane pomieszczenia , naderwana powierzchnia wykładziny boiska       nr</t>
  </si>
  <si>
    <t>U/030242/2020</t>
  </si>
  <si>
    <t>2020/1000000/RSS/RN/RSS/26298</t>
  </si>
  <si>
    <t xml:space="preserve">Huragan    Uszkodzony dach szkoły  </t>
  </si>
  <si>
    <t>U/031528/2020</t>
  </si>
  <si>
    <t>2020/1000000/RSS/RN/RSS/27395</t>
  </si>
  <si>
    <t>USZK: BRAMKA PIŁKARSKA,  WIATR,  JELENIA GÓRA STADION MIEJSKI U</t>
  </si>
  <si>
    <t>U/034394/2020</t>
  </si>
  <si>
    <t>2020/1000000/RSS/RN/RSS/30012</t>
  </si>
  <si>
    <t xml:space="preserve">Jelenia Góra    uszkodzenie mebli tj. uszkodzony blat biurka oraz fotel.   w trakcie przeprowadzki wykonywanej przez pracowników ZGKiM </t>
  </si>
  <si>
    <t>U/037476/2020</t>
  </si>
  <si>
    <t>2020/1000000/RSS/RN/RSS/32601</t>
  </si>
  <si>
    <t xml:space="preserve">Zalanie                  Miejskie Przedszkole nr 19 </t>
  </si>
  <si>
    <t>U/043063/2020</t>
  </si>
  <si>
    <t>2020/1000000/RSS/RN/RSS/37074</t>
  </si>
  <si>
    <t>korespo  Jelenia Góra najechanie na zwierzynę  uszkodzony pojazd  koszt naprawy 4</t>
  </si>
  <si>
    <t>U/073875/2020</t>
  </si>
  <si>
    <t>2020/1000000/RSS/RN/RSS/78496, 2020/1000000/RSS/RN/RSS/64308, 2020/1000000/RSS/RN/RSS/83686</t>
  </si>
  <si>
    <t>Roszczenie anulowane, Roszczenie zapłacone</t>
  </si>
  <si>
    <t>Uszkodzenia: złamanie nasady bliższej kości łokciowej reki prawej. portknięcie się o buytek w nawierzchni</t>
  </si>
  <si>
    <t>U/046850/2020</t>
  </si>
  <si>
    <t>2020/1000000/RSS/RN/RSS/40236</t>
  </si>
  <si>
    <t xml:space="preserve">uszkodzenie pojazdu na skutek uderzenia gałęzi / silny wiatr /   </t>
  </si>
  <si>
    <t>U/052025/2020</t>
  </si>
  <si>
    <t>2020/1000000/RSS/RN/RSS/44673</t>
  </si>
  <si>
    <t>korespo    uszkodzenie p</t>
  </si>
  <si>
    <t>U/067248/2020</t>
  </si>
  <si>
    <t>2020/1000000/RSS/RN/RSS/58349, 2020/1000000/RZS/U/RZS/109921</t>
  </si>
  <si>
    <t>Budynki, Maszyny, urządzenia, wyposażenie</t>
  </si>
  <si>
    <t xml:space="preserve">Uszkodzenia: wandalizm     Syrena alarmowa Systemu Ostrzegania i Alarmowania Miasta Jeleniej Góry </t>
  </si>
  <si>
    <t xml:space="preserve">ZESPÓŁ SZKÓŁ LICEALNYCH I ZAWODOWYCH NR 2 </t>
  </si>
  <si>
    <t>U/070571/2020</t>
  </si>
  <si>
    <t>2020/1000000/RSS/RN/RSS/61323</t>
  </si>
  <si>
    <t>U/067852/2020</t>
  </si>
  <si>
    <t>2020/1000000/RZS/U/RZS/80598, 2020/1000000/RSS/RN/RSS/58893</t>
  </si>
  <si>
    <t>Uszkodzenia: ZALANIE - AWARIA PIONU - PARTER</t>
  </si>
  <si>
    <t>U/097626/2020</t>
  </si>
  <si>
    <t>2020/1000000/RSS/RN/RSS/85964</t>
  </si>
  <si>
    <t>Uszkodzenia: Kradzież - Jedno skrzydło bramy wjazdowej na terem obiektu</t>
  </si>
  <si>
    <t>U/076368/2020</t>
  </si>
  <si>
    <t>2020/1000000/RSS/RN/RSS/66530</t>
  </si>
  <si>
    <t>Roszczenie oszacowane</t>
  </si>
  <si>
    <t>Uszkodzenia: Kradzież zwykła – brak śladów włamania     Projektor multimedialny OPTOMA X316ST</t>
  </si>
  <si>
    <t>U/074913/2020</t>
  </si>
  <si>
    <t>2020/1000000/RSS/RN/RSS/65216</t>
  </si>
  <si>
    <t>Uszkodzenia: USZK: SZYBA FASADOWA BUDYNKU BASENU,  WANDALIZM</t>
  </si>
  <si>
    <t>U/076601/2020</t>
  </si>
  <si>
    <t>2020/1000000/RSS/RN/RSS/66739</t>
  </si>
  <si>
    <t>Uszkodzenia: Awaria sieci wodnej – zalanie  część ściany – obudowa rur z płyty kartonowo- gipsowej</t>
  </si>
  <si>
    <t>U/078474/2020</t>
  </si>
  <si>
    <t>2020/1000000/RSS/RN/RSS/68399</t>
  </si>
  <si>
    <t>Uszkodzenia: kradzież włazów do studzienek kanalizacyjnych na terenie szkoły</t>
  </si>
  <si>
    <t>U/080791/2020</t>
  </si>
  <si>
    <t>2020/1000000/RSS/RN/RSS/70415</t>
  </si>
  <si>
    <t xml:space="preserve">Uszkodzenia: Doszło do awarii reduktora ciśnienia w sieci wodociągowej </t>
  </si>
  <si>
    <t>U/082248/2020</t>
  </si>
  <si>
    <t>2020/1000000/RSS/RN/RSS/71745</t>
  </si>
  <si>
    <t>Uszkodzenia: Awaria sieci wodnej. Instalacja wodna + zalane pomieszczenia</t>
  </si>
  <si>
    <t>U/092543/2020</t>
  </si>
  <si>
    <t>2020/1000000/RSS/RN/RSS/81210</t>
  </si>
  <si>
    <t>Uszkodzenia: poprzez nieszczelny dach budynku w trakcie deszczu zalany został sufit w kuchni około 2m2</t>
  </si>
  <si>
    <t>U/092919/2020</t>
  </si>
  <si>
    <t>2020/1000000/RSS/RN/RSS/81572</t>
  </si>
  <si>
    <t>Uszkodzenia: W dniu 20.06.2020r. poprzez nieszczelny dach budynku zalany został sufit w pokoju około 1 m2 i kuchni również około 1m2</t>
  </si>
  <si>
    <t>U/094374/2020</t>
  </si>
  <si>
    <t>2020/1000000/RSS/RN/RSS/82906</t>
  </si>
  <si>
    <t>Uszkodzenia:  Przyczyną zalania była awaria instalacji wodnej. Zalanie kuchni- sufit i sciana</t>
  </si>
  <si>
    <t>U/092529/2020</t>
  </si>
  <si>
    <t>2020/1000000/RSS/RN/RSS/81187</t>
  </si>
  <si>
    <t>Uszkodzenia: poprzez nieszczelny dach budynku zalany został sufit oraz ściana w pokoju o</t>
  </si>
  <si>
    <t>U/086778/2020</t>
  </si>
  <si>
    <t>2020/1000000/RSS/RN/RSS/75845</t>
  </si>
  <si>
    <t>Uszkodzenia: Prawdopodobnie uderzenie kamieniem spod koła samochodu      Budynek teatru – szklane drzwi do budynku biura</t>
  </si>
  <si>
    <t>U/091001/2020</t>
  </si>
  <si>
    <t>2020/1000000/RSS/RN/RSS/79785</t>
  </si>
  <si>
    <t>Uszkodzenia: Zalanie przez deszcz nawalny  Teren szkoły – pokój nauczycielski Ip. bud. A i korytarz w bibliotece bud. D- Sufity , ścian</t>
  </si>
  <si>
    <t>U/090291/2020</t>
  </si>
  <si>
    <t>2020/1000000/RSS/RN/RSS/79143</t>
  </si>
  <si>
    <t>Uszkodzenia: Awaria sieci wodnej – zalanie  Budynek bursy – pomieszczenia magazynu kuchennego i korytarza na parterz</t>
  </si>
  <si>
    <t>U/103963/2020</t>
  </si>
  <si>
    <t>2020/1000000/RSS/RN/RSS/91989</t>
  </si>
  <si>
    <t xml:space="preserve">Uszkodzenia: W dniu 20.07.2020 r podczas ulewnego deszczu zalaniu uległa sala sportowa </t>
  </si>
  <si>
    <t>U/108033/2020</t>
  </si>
  <si>
    <t>2020/1000000/RSS/RN/RSS/95756</t>
  </si>
  <si>
    <t>U/109550/2020</t>
  </si>
  <si>
    <t>2020/1000000/RSS/RN/RSS/97164</t>
  </si>
  <si>
    <t>Uszkodzenia: W WYNIKU INTENSYWNYCH OPADÓW DESZCZU ZALANIU I ZNISZCZENIU ULEGŁ SUFIT W KORYTARZU A TAKŻE SUFIT I ŚCIANA W JEDNEJ Z SAL DYDAK</t>
  </si>
  <si>
    <t>U/109867/2020</t>
  </si>
  <si>
    <t>2020/1000000/RSS/RN/RSS/97474</t>
  </si>
  <si>
    <t>Uszkodzenia: OPONA , FELGA</t>
  </si>
  <si>
    <t>U/111520/2020</t>
  </si>
  <si>
    <t>2020/1000000/RSS/RN/RSS/99079</t>
  </si>
  <si>
    <t>Uszkodzenia: Deszcz nawalny – zalanie przez dach   Ściany i sufit korytarza i sali nr 204 , toaleta chłopców   oliczności szkody –_x000D_ krótki o</t>
  </si>
  <si>
    <t>U/115576/2020</t>
  </si>
  <si>
    <t>2020/1000000/RSS/RN/RSS/102890</t>
  </si>
  <si>
    <t>Roszczenie nieoszacowane</t>
  </si>
  <si>
    <t xml:space="preserve">Uszkodzenia: szkodę polegającą na stłuczeniu bocznej szyby od strony kierowcy w samochodzie marki Skoda Fabia </t>
  </si>
  <si>
    <t>Suma</t>
  </si>
  <si>
    <t>Polisa</t>
  </si>
  <si>
    <t>Okres Sprawozdawczy</t>
  </si>
  <si>
    <t>Rodzaj Ubezpieczenia</t>
  </si>
  <si>
    <t>Nr Rej</t>
  </si>
  <si>
    <t>Wypłata</t>
  </si>
  <si>
    <t>Szkoda Krajowa/Zagraniczna</t>
  </si>
  <si>
    <t>Okres pocz. okr. odpow.</t>
  </si>
  <si>
    <t>Nr szkody SLS</t>
  </si>
  <si>
    <t>Data Zgłoszenia</t>
  </si>
  <si>
    <t>Uwagi</t>
  </si>
  <si>
    <t>PZU</t>
  </si>
  <si>
    <t>AC</t>
  </si>
  <si>
    <t>DJ40363</t>
  </si>
  <si>
    <t>Krajowa</t>
  </si>
  <si>
    <t>PL2018022101980</t>
  </si>
  <si>
    <t>DJ48495</t>
  </si>
  <si>
    <t>PL2018032801316</t>
  </si>
  <si>
    <t>DJ66040</t>
  </si>
  <si>
    <t>PL2018042600543</t>
  </si>
  <si>
    <t>DJ49434</t>
  </si>
  <si>
    <t>PL2018052900645</t>
  </si>
  <si>
    <t>PL2018071102309</t>
  </si>
  <si>
    <t>DJ57843</t>
  </si>
  <si>
    <t>DJ74355</t>
  </si>
  <si>
    <t>PL2018110700209</t>
  </si>
  <si>
    <t>DJ88099</t>
  </si>
  <si>
    <t>PL2018120700795</t>
  </si>
  <si>
    <t>DJ29416</t>
  </si>
  <si>
    <t>PL2018123080010</t>
  </si>
  <si>
    <t>DJ29865</t>
  </si>
  <si>
    <t>PL2019010801028</t>
  </si>
  <si>
    <t>DJ70078</t>
  </si>
  <si>
    <t>PL2019012801313</t>
  </si>
  <si>
    <t>DJ18511</t>
  </si>
  <si>
    <t>PL2019040381338</t>
  </si>
  <si>
    <t>PL2019042480052</t>
  </si>
  <si>
    <t>PL2019042383221</t>
  </si>
  <si>
    <t>PL2019050982808</t>
  </si>
  <si>
    <t>DJ48565</t>
  </si>
  <si>
    <t>PL2019080181088</t>
  </si>
  <si>
    <t>WWL4270</t>
  </si>
  <si>
    <t>PL2019121682005</t>
  </si>
  <si>
    <t>PL2020021183360</t>
  </si>
  <si>
    <t>PL2020011381394</t>
  </si>
  <si>
    <t>DJ80770</t>
  </si>
  <si>
    <t>PL2020021982084</t>
  </si>
  <si>
    <t>DJ80977</t>
  </si>
  <si>
    <t>PL2020033180126</t>
  </si>
  <si>
    <t>PL2020041580821</t>
  </si>
  <si>
    <t>DJ57844</t>
  </si>
  <si>
    <t>PL2020051580118</t>
  </si>
  <si>
    <t>PL2020051380200</t>
  </si>
  <si>
    <t>PL2020051580158</t>
  </si>
  <si>
    <t>Roszczenie anulowane, Szkoda zdecydowana, decyzja wypłaty, Roszczenie zapłacone</t>
  </si>
  <si>
    <t>I instancja / III instancja (sąd)</t>
  </si>
  <si>
    <t xml:space="preserve">upadek na  schodach  przed szkołą  </t>
  </si>
  <si>
    <t>sprawa w sądzie</t>
  </si>
  <si>
    <t>Przebieg ubezpieczeń z TUiR Warta został podany według stanu na dzień 31.07.2020</t>
  </si>
  <si>
    <t>Przebieg ubezpieczeń z TU UNIQA został podany według stanu na dzień 10.08.2020</t>
  </si>
  <si>
    <t>DJ57636 1329AF</t>
  </si>
  <si>
    <t>InterRisk</t>
  </si>
  <si>
    <t xml:space="preserve">FL-A125408 </t>
  </si>
  <si>
    <t xml:space="preserve">FL-A209590 </t>
  </si>
  <si>
    <t xml:space="preserve">FL-A209569 </t>
  </si>
  <si>
    <t xml:space="preserve">FL-A125432 </t>
  </si>
  <si>
    <t xml:space="preserve">FL-A209582 </t>
  </si>
  <si>
    <t xml:space="preserve">FL-A238246 </t>
  </si>
  <si>
    <t xml:space="preserve">FL-A125406 </t>
  </si>
  <si>
    <t xml:space="preserve">FL-A125407 </t>
  </si>
  <si>
    <t xml:space="preserve">FL-A293423 </t>
  </si>
  <si>
    <t xml:space="preserve">FL-A238242 </t>
  </si>
  <si>
    <t xml:space="preserve">FL-A125402 </t>
  </si>
  <si>
    <t xml:space="preserve">FL-A238293 </t>
  </si>
  <si>
    <t>DJ12927</t>
  </si>
  <si>
    <t>DJ21791</t>
  </si>
  <si>
    <t>DJ40823</t>
  </si>
  <si>
    <t>DJ70156</t>
  </si>
  <si>
    <t>DJ70970</t>
  </si>
  <si>
    <t>Kod ubezpieczenia / grupa</t>
  </si>
  <si>
    <t>Przebieg ubezpieczeń z InterRisk został podany według stanu na dzień 26.08.2020</t>
  </si>
  <si>
    <t>W201601110967-01</t>
  </si>
  <si>
    <t>Przebieg ubezpieczeń z PZU został podany według stanu na dzień 02.11.2020</t>
  </si>
  <si>
    <t>Liczba ryzyk</t>
  </si>
  <si>
    <t>Ryzyko</t>
  </si>
  <si>
    <t>Wypłacone odszkodowania</t>
  </si>
  <si>
    <t>Liczba wypłat</t>
  </si>
  <si>
    <t>Rezerwa</t>
  </si>
  <si>
    <t xml:space="preserve">OC </t>
  </si>
  <si>
    <t>(w tym zagraniczne)</t>
  </si>
  <si>
    <t>401 PZU Auto AC</t>
  </si>
  <si>
    <t>403 PZU Auto OC</t>
  </si>
  <si>
    <t>PL2020073080903</t>
  </si>
  <si>
    <t>DJ83583</t>
  </si>
  <si>
    <t>PL2020091882050</t>
  </si>
  <si>
    <t>DJ71911</t>
  </si>
  <si>
    <t>PL2020092181593</t>
  </si>
  <si>
    <t>PL2020101482500</t>
  </si>
  <si>
    <t>PL2020101480273</t>
  </si>
  <si>
    <t>Informacja ogólna dotycząca przebiegu szkodowego dla Klienta w PZU za okres od 01.01.2017 do 02.11.2020</t>
  </si>
  <si>
    <t>SZCZEGÓŁOWY WYKAZ SZKÓD WYPŁACONYCH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</si>
</sst>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mbria"/>
      <family val="1"/>
      <charset val="238"/>
    </font>
    <font>
      <b/>
      <sz val="14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155">
    <xf numFmtId="0" fontId="0" fillId="0" borderId="0" xfId="0"/>
    <xf numFmtId="49" fontId="5" fillId="0" borderId="5" xfId="2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164" fontId="5" fillId="0" borderId="6" xfId="2" applyNumberFormat="1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5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4" fontId="0" fillId="0" borderId="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6" xfId="0" applyNumberForma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14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8" fontId="3" fillId="0" borderId="3" xfId="2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/>
    <xf numFmtId="0" fontId="8" fillId="0" borderId="0" xfId="2" applyFont="1" applyAlignment="1">
      <alignment wrapText="1"/>
    </xf>
    <xf numFmtId="14" fontId="8" fillId="0" borderId="0" xfId="2" applyNumberFormat="1" applyFont="1" applyAlignment="1">
      <alignment horizontal="center" vertical="center"/>
    </xf>
    <xf numFmtId="14" fontId="8" fillId="0" borderId="0" xfId="2" applyNumberFormat="1" applyFont="1"/>
    <xf numFmtId="8" fontId="8" fillId="0" borderId="0" xfId="2" applyNumberFormat="1" applyFont="1"/>
    <xf numFmtId="0" fontId="3" fillId="0" borderId="0" xfId="2" applyFont="1"/>
    <xf numFmtId="0" fontId="3" fillId="0" borderId="0" xfId="2" applyFont="1" applyAlignment="1">
      <alignment wrapText="1"/>
    </xf>
    <xf numFmtId="14" fontId="3" fillId="0" borderId="0" xfId="2" applyNumberFormat="1" applyFont="1"/>
    <xf numFmtId="8" fontId="3" fillId="0" borderId="0" xfId="2" applyNumberFormat="1" applyFont="1"/>
    <xf numFmtId="0" fontId="3" fillId="0" borderId="0" xfId="2" applyFont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14" fontId="8" fillId="0" borderId="3" xfId="1" applyNumberFormat="1" applyFont="1" applyBorder="1" applyAlignment="1">
      <alignment horizontal="center" vertical="center" wrapText="1"/>
    </xf>
    <xf numFmtId="8" fontId="8" fillId="3" borderId="3" xfId="1" applyNumberFormat="1" applyFont="1" applyFill="1" applyBorder="1" applyAlignment="1">
      <alignment vertical="center" wrapText="1"/>
    </xf>
    <xf numFmtId="8" fontId="8" fillId="4" borderId="3" xfId="3" applyNumberFormat="1" applyFont="1" applyFill="1" applyBorder="1" applyAlignment="1">
      <alignment vertical="center" wrapText="1"/>
    </xf>
    <xf numFmtId="8" fontId="8" fillId="0" borderId="3" xfId="3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vertical="center" wrapText="1"/>
    </xf>
    <xf numFmtId="49" fontId="8" fillId="0" borderId="13" xfId="1" applyNumberFormat="1" applyFont="1" applyBorder="1" applyAlignment="1">
      <alignment horizontal="center" vertical="center" wrapText="1"/>
    </xf>
    <xf numFmtId="49" fontId="8" fillId="0" borderId="3" xfId="4" applyNumberFormat="1" applyFont="1" applyBorder="1" applyAlignment="1">
      <alignment horizontal="center" vertical="center" wrapText="1"/>
    </xf>
    <xf numFmtId="8" fontId="3" fillId="4" borderId="3" xfId="2" applyNumberFormat="1" applyFont="1" applyFill="1" applyBorder="1" applyAlignment="1">
      <alignment vertical="center" wrapText="1"/>
    </xf>
    <xf numFmtId="8" fontId="3" fillId="0" borderId="3" xfId="2" applyNumberFormat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vertical="center" wrapText="1"/>
    </xf>
    <xf numFmtId="8" fontId="7" fillId="4" borderId="3" xfId="3" applyNumberFormat="1" applyFont="1" applyFill="1" applyBorder="1" applyAlignment="1">
      <alignment vertical="center" wrapText="1"/>
    </xf>
    <xf numFmtId="8" fontId="7" fillId="0" borderId="3" xfId="3" applyNumberFormat="1" applyFont="1" applyBorder="1" applyAlignment="1">
      <alignment horizontal="center" vertical="center" wrapText="1"/>
    </xf>
    <xf numFmtId="14" fontId="8" fillId="0" borderId="3" xfId="4" applyNumberFormat="1" applyFont="1" applyBorder="1" applyAlignment="1">
      <alignment horizontal="center" vertical="center" wrapText="1"/>
    </xf>
    <xf numFmtId="8" fontId="8" fillId="3" borderId="3" xfId="4" applyNumberFormat="1" applyFont="1" applyFill="1" applyBorder="1" applyAlignment="1">
      <alignment vertical="center" wrapText="1"/>
    </xf>
    <xf numFmtId="49" fontId="8" fillId="0" borderId="3" xfId="4" applyNumberFormat="1" applyFont="1" applyBorder="1" applyAlignment="1">
      <alignment vertical="center" wrapText="1"/>
    </xf>
    <xf numFmtId="49" fontId="8" fillId="0" borderId="13" xfId="4" applyNumberFormat="1" applyFont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center" vertical="center" wrapText="1"/>
    </xf>
    <xf numFmtId="14" fontId="8" fillId="0" borderId="3" xfId="5" applyNumberFormat="1" applyFont="1" applyBorder="1" applyAlignment="1">
      <alignment horizontal="center" vertical="center" wrapText="1"/>
    </xf>
    <xf numFmtId="8" fontId="8" fillId="3" borderId="3" xfId="5" applyNumberFormat="1" applyFont="1" applyFill="1" applyBorder="1" applyAlignment="1">
      <alignment vertical="center" wrapText="1"/>
    </xf>
    <xf numFmtId="49" fontId="8" fillId="0" borderId="3" xfId="5" applyNumberFormat="1" applyFont="1" applyBorder="1" applyAlignment="1">
      <alignment vertical="center" wrapText="1"/>
    </xf>
    <xf numFmtId="49" fontId="8" fillId="0" borderId="13" xfId="5" applyNumberFormat="1" applyFont="1" applyBorder="1" applyAlignment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8" fontId="8" fillId="3" borderId="4" xfId="0" applyNumberFormat="1" applyFont="1" applyFill="1" applyBorder="1" applyAlignment="1" applyProtection="1">
      <alignment vertical="center" wrapText="1"/>
    </xf>
    <xf numFmtId="8" fontId="8" fillId="4" borderId="4" xfId="0" applyNumberFormat="1" applyFont="1" applyFill="1" applyBorder="1" applyAlignment="1" applyProtection="1">
      <alignment vertical="center" wrapText="1"/>
    </xf>
    <xf numFmtId="0" fontId="8" fillId="0" borderId="4" xfId="0" applyNumberFormat="1" applyFont="1" applyFill="1" applyBorder="1" applyAlignment="1" applyProtection="1">
      <alignment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0" xfId="1" applyNumberFormat="1" applyFont="1" applyAlignment="1">
      <alignment vertical="center" wrapText="1"/>
    </xf>
    <xf numFmtId="49" fontId="8" fillId="0" borderId="0" xfId="1" applyNumberFormat="1" applyFont="1" applyAlignment="1">
      <alignment horizontal="center" vertical="center" wrapText="1"/>
    </xf>
    <xf numFmtId="14" fontId="8" fillId="0" borderId="0" xfId="1" applyNumberFormat="1" applyFont="1" applyAlignment="1">
      <alignment horizontal="center" vertical="center"/>
    </xf>
    <xf numFmtId="8" fontId="8" fillId="0" borderId="0" xfId="1" applyNumberFormat="1" applyFont="1" applyAlignment="1">
      <alignment vertical="center"/>
    </xf>
    <xf numFmtId="8" fontId="3" fillId="0" borderId="0" xfId="2" applyNumberFormat="1" applyFont="1" applyAlignment="1">
      <alignment vertical="center"/>
    </xf>
    <xf numFmtId="49" fontId="3" fillId="0" borderId="0" xfId="2" applyNumberFormat="1" applyFont="1" applyAlignment="1">
      <alignment horizontal="center" vertical="center"/>
    </xf>
    <xf numFmtId="49" fontId="3" fillId="0" borderId="0" xfId="2" applyNumberFormat="1" applyFont="1" applyAlignment="1">
      <alignment vertical="center" wrapText="1"/>
    </xf>
    <xf numFmtId="49" fontId="3" fillId="0" borderId="0" xfId="2" applyNumberFormat="1" applyFont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0" fontId="8" fillId="0" borderId="12" xfId="1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3" fillId="0" borderId="3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7" fillId="0" borderId="0" xfId="2" applyFont="1" applyAlignment="1"/>
    <xf numFmtId="0" fontId="3" fillId="0" borderId="0" xfId="2" applyNumberFormat="1" applyFont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2" applyNumberFormat="1" applyFont="1" applyFill="1" applyBorder="1" applyAlignment="1">
      <alignment horizontal="center" vertical="center"/>
    </xf>
    <xf numFmtId="0" fontId="3" fillId="0" borderId="4" xfId="2" applyFont="1" applyBorder="1" applyAlignment="1">
      <alignment horizontal="center" vertical="center" wrapText="1"/>
    </xf>
    <xf numFmtId="8" fontId="3" fillId="0" borderId="4" xfId="2" applyNumberFormat="1" applyFont="1" applyBorder="1" applyAlignment="1">
      <alignment horizontal="center" vertical="center"/>
    </xf>
    <xf numFmtId="164" fontId="8" fillId="0" borderId="0" xfId="2" applyNumberFormat="1" applyFont="1" applyAlignment="1">
      <alignment wrapText="1"/>
    </xf>
    <xf numFmtId="0" fontId="3" fillId="0" borderId="2" xfId="2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14" fontId="8" fillId="0" borderId="3" xfId="1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vertical="center"/>
    </xf>
    <xf numFmtId="14" fontId="0" fillId="0" borderId="3" xfId="0" applyNumberFormat="1" applyFill="1" applyBorder="1" applyAlignment="1">
      <alignment horizontal="center" vertical="center"/>
    </xf>
    <xf numFmtId="49" fontId="0" fillId="0" borderId="11" xfId="0" applyNumberFormat="1" applyFill="1" applyBorder="1" applyAlignment="1">
      <alignment vertical="center"/>
    </xf>
    <xf numFmtId="49" fontId="7" fillId="5" borderId="1" xfId="1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49" fontId="7" fillId="5" borderId="9" xfId="0" applyNumberFormat="1" applyFont="1" applyFill="1" applyBorder="1" applyAlignment="1">
      <alignment horizontal="center" vertical="center" wrapText="1"/>
    </xf>
    <xf numFmtId="164" fontId="7" fillId="5" borderId="9" xfId="0" applyNumberFormat="1" applyFont="1" applyFill="1" applyBorder="1" applyAlignment="1">
      <alignment horizontal="center" vertical="center" wrapText="1"/>
    </xf>
    <xf numFmtId="14" fontId="7" fillId="5" borderId="9" xfId="0" applyNumberFormat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8" xfId="1" applyFont="1" applyFill="1" applyBorder="1" applyAlignment="1">
      <alignment horizontal="center" vertical="center" wrapText="1"/>
    </xf>
    <xf numFmtId="49" fontId="7" fillId="5" borderId="9" xfId="1" applyNumberFormat="1" applyFont="1" applyFill="1" applyBorder="1" applyAlignment="1">
      <alignment horizontal="center" vertical="center" wrapText="1"/>
    </xf>
    <xf numFmtId="14" fontId="7" fillId="5" borderId="9" xfId="1" applyNumberFormat="1" applyFont="1" applyFill="1" applyBorder="1" applyAlignment="1">
      <alignment horizontal="center" vertical="center" wrapText="1"/>
    </xf>
    <xf numFmtId="8" fontId="7" fillId="5" borderId="9" xfId="1" applyNumberFormat="1" applyFont="1" applyFill="1" applyBorder="1" applyAlignment="1">
      <alignment horizontal="center" vertical="center" wrapText="1"/>
    </xf>
    <xf numFmtId="8" fontId="7" fillId="5" borderId="9" xfId="3" applyNumberFormat="1" applyFont="1" applyFill="1" applyBorder="1" applyAlignment="1">
      <alignment horizontal="center" vertical="center" wrapText="1"/>
    </xf>
    <xf numFmtId="49" fontId="7" fillId="5" borderId="10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49" fontId="0" fillId="0" borderId="2" xfId="0" applyNumberFormat="1" applyFill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vertical="center"/>
    </xf>
    <xf numFmtId="0" fontId="0" fillId="0" borderId="12" xfId="0" applyNumberForma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2" xfId="0" applyNumberFormat="1" applyFill="1" applyBorder="1" applyAlignment="1">
      <alignment vertical="center"/>
    </xf>
    <xf numFmtId="164" fontId="0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4" fontId="0" fillId="0" borderId="3" xfId="0" applyNumberFormat="1" applyFill="1" applyBorder="1" applyAlignment="1">
      <alignment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14" fontId="0" fillId="0" borderId="2" xfId="0" applyNumberForma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4" fontId="0" fillId="0" borderId="0" xfId="0" applyNumberForma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8" fontId="9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8" fontId="9" fillId="6" borderId="18" xfId="0" applyNumberFormat="1" applyFont="1" applyFill="1" applyBorder="1" applyAlignment="1">
      <alignment horizontal="center" vertical="center"/>
    </xf>
    <xf numFmtId="0" fontId="9" fillId="6" borderId="18" xfId="0" applyNumberFormat="1" applyFont="1" applyFill="1" applyBorder="1" applyAlignment="1">
      <alignment horizontal="center" vertical="center"/>
    </xf>
    <xf numFmtId="0" fontId="9" fillId="6" borderId="19" xfId="0" applyNumberFormat="1" applyFont="1" applyFill="1" applyBorder="1" applyAlignment="1">
      <alignment horizontal="center" vertical="center"/>
    </xf>
    <xf numFmtId="8" fontId="9" fillId="6" borderId="0" xfId="0" applyNumberFormat="1" applyFont="1" applyFill="1" applyAlignment="1">
      <alignment vertical="center"/>
    </xf>
    <xf numFmtId="8" fontId="9" fillId="6" borderId="23" xfId="0" applyNumberFormat="1" applyFont="1" applyFill="1" applyBorder="1" applyAlignment="1">
      <alignment vertical="center"/>
    </xf>
    <xf numFmtId="0" fontId="9" fillId="6" borderId="0" xfId="0" applyNumberFormat="1" applyFont="1" applyFill="1" applyAlignment="1">
      <alignment horizontal="center" vertical="center"/>
    </xf>
    <xf numFmtId="0" fontId="9" fillId="6" borderId="23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6" borderId="21" xfId="0" applyNumberFormat="1" applyFont="1" applyFill="1" applyBorder="1" applyAlignment="1">
      <alignment horizontal="center" vertical="center"/>
    </xf>
    <xf numFmtId="0" fontId="9" fillId="6" borderId="24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10" fillId="0" borderId="0" xfId="0" applyFont="1" applyAlignment="1">
      <alignment vertical="center"/>
    </xf>
    <xf numFmtId="8" fontId="7" fillId="2" borderId="3" xfId="1" applyNumberFormat="1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/>
    </xf>
  </cellXfs>
  <cellStyles count="7">
    <cellStyle name="Normalny" xfId="0" builtinId="0"/>
    <cellStyle name="Normalny 2" xfId="2" xr:uid="{47D00AA3-9115-4D20-8430-E03775585F93}"/>
    <cellStyle name="Normalny 2 2" xfId="6" xr:uid="{C65CC925-4974-453F-8336-EB1BF69913A7}"/>
    <cellStyle name="Normalny_2018" xfId="3" xr:uid="{45685684-0C03-43FC-8C60-202B9347B271}"/>
    <cellStyle name="Normalny_Arkusz1" xfId="5" xr:uid="{E34ACEA6-AFD8-4266-BD56-DBEA0D4FF628}"/>
    <cellStyle name="Normalny_Arkusz3" xfId="4" xr:uid="{53351CAF-076F-413B-8BAB-ADA125A4D396}"/>
    <cellStyle name="Normalny_Arkusz5" xfId="1" xr:uid="{C248A452-8EB3-4139-BF9B-34AC9BF23B3C}"/>
  </cellStyles>
  <dxfs count="94">
    <dxf>
      <numFmt numFmtId="30" formatCode="@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9" formatCode="dd/mm/yyyy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alignment vertical="center"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D8AAFC-85D7-48D6-A55C-4ADA167AB1D7}" name="Tabela1" displayName="Tabela1" ref="A12:Z551" totalsRowCount="1" headerRowDxfId="93" dataDxfId="91" totalsRowDxfId="89" headerRowBorderDxfId="92" tableBorderDxfId="90" totalsRowBorderDxfId="88" headerRowCellStyle="Normalny_Arkusz5">
  <autoFilter ref="A12:Z550" xr:uid="{C792FDF6-ED57-4F4D-A8BA-91668257CE4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</autoFilter>
  <sortState xmlns:xlrd2="http://schemas.microsoft.com/office/spreadsheetml/2017/richdata2" ref="A13:Z550">
    <sortCondition ref="A12:A550"/>
  </sortState>
  <tableColumns count="26">
    <tableColumn id="1" xr3:uid="{A7E5B424-9022-41AD-8E99-60AB0BC61DFB}" name="Lp." totalsRowLabel="Suma" dataDxfId="87" totalsRowDxfId="86" dataCellStyle="Normalny_Arkusz5"/>
    <tableColumn id="2" xr3:uid="{3CCC42D3-0BC0-4864-B6EA-387B1F7B253C}" name="TU" dataDxfId="85" totalsRowDxfId="84" dataCellStyle="Normalny_Arkusz5"/>
    <tableColumn id="3" xr3:uid="{3D306AFC-1A49-438F-B4D9-BBF3E0E252A0}" name="Nazwa klienta" dataDxfId="83" totalsRowDxfId="82" dataCellStyle="Normalny_Arkusz1"/>
    <tableColumn id="24" xr3:uid="{246DA3EF-7BF3-49C3-99AD-F9A4BFE75B68}" name="Polisa" dataDxfId="81" totalsRowDxfId="80" dataCellStyle="Normalny_Arkusz1"/>
    <tableColumn id="4" xr3:uid="{7D6B1C3E-9E80-4F33-BFF0-4E90DCCF9E1A}" name="Numer szkody" dataDxfId="79" totalsRowDxfId="78" dataCellStyle="Normalny_Arkusz1"/>
    <tableColumn id="5" xr3:uid="{70EB0267-CD6F-4A93-A284-D9F6A8B3B3F2}" name="Nr sprawy / numer roszczenia" dataDxfId="77" totalsRowDxfId="76" dataCellStyle="Normalny_Arkusz1"/>
    <tableColumn id="6" xr3:uid="{FCC43464-B728-4239-B87C-373F3372140C}" name="Kod ubezpieczenia / grupa" dataDxfId="75" totalsRowDxfId="74" dataCellStyle="Normalny_Arkusz1"/>
    <tableColumn id="7" xr3:uid="{6AC68619-A0AB-4F05-854C-C427BA450A6A}" name="Data początku ubezpieczenia" dataDxfId="73" totalsRowDxfId="72" dataCellStyle="Normalny_Arkusz1"/>
    <tableColumn id="8" xr3:uid="{73FE17D5-1CA7-4D33-BB30-8B31A156D0A1}" name="Data końca ubezpieczenia" dataDxfId="71" totalsRowDxfId="70" dataCellStyle="Normalny_Arkusz1"/>
    <tableColumn id="9" xr3:uid="{F2D03823-3906-4D16-9197-18F57F6F15AD}" name="Data zgłoszenia" dataDxfId="69" totalsRowDxfId="68" dataCellStyle="Normalny_Arkusz1"/>
    <tableColumn id="10" xr3:uid="{F6A8F964-A648-4B86-A37F-962082B6F85D}" name="Data szkody / zdarzenia" dataDxfId="67" totalsRowDxfId="66" dataCellStyle="Normalny_Arkusz1"/>
    <tableColumn id="11" xr3:uid="{16845BA9-166D-46FD-9FE1-9EE23B889C7D}" name="Status roszczenia" dataDxfId="65" totalsRowDxfId="64" dataCellStyle="Normalny_Arkusz1"/>
    <tableColumn id="12" xr3:uid="{B03B84E6-847C-415F-AA91-B70D0C00C85D}" name="Instancja" dataDxfId="63" totalsRowDxfId="62" dataCellStyle="Normalny_Arkusz1"/>
    <tableColumn id="25" xr3:uid="{30FBF92C-BB14-4F0A-B140-4AA8B37EAA3A}" name="Czy szkoda została wypłacona?" totalsRowFunction="count" dataDxfId="61" totalsRowDxfId="60" dataCellStyle="Normalny_Arkusz1"/>
    <tableColumn id="13" xr3:uid="{ECFCB3DD-3977-4248-BE21-0370E7595067}" name="Ogółem / razem" totalsRowFunction="sum" dataDxfId="59" totalsRowDxfId="58" dataCellStyle="Normalny_Arkusz1"/>
    <tableColumn id="14" xr3:uid="{E06B34CE-4D93-4281-8FF3-6971901A4FD8}" name="OC" totalsRowFunction="sum" dataDxfId="57" totalsRowDxfId="56" dataCellStyle="Normalny_2018"/>
    <tableColumn id="15" xr3:uid="{3F4EB231-E6CA-4393-80AB-A352DB0CA83F}" name="Majątek " totalsRowFunction="sum" dataDxfId="55" totalsRowDxfId="54" dataCellStyle="Normalny_2018"/>
    <tableColumn id="16" xr3:uid="{7BE4692C-712B-489E-9716-C29DA416C354}" name="Kradzież wandalizm" totalsRowFunction="sum" dataDxfId="53" totalsRowDxfId="52" dataCellStyle="Normalny_2018"/>
    <tableColumn id="17" xr3:uid="{C8C29B59-34FA-4BB1-BE1E-A64672AE78C6}" name="Szyby " totalsRowFunction="sum" dataDxfId="51" totalsRowDxfId="50" dataCellStyle="Normalny_2018"/>
    <tableColumn id="18" xr3:uid="{BE9AD0A6-E90C-4499-AC2B-4A7EF5315D93}" name="Elektr." totalsRowFunction="sum" dataDxfId="49" totalsRowDxfId="48" dataCellStyle="Normalny_2018"/>
    <tableColumn id="19" xr3:uid="{A9A09070-9DAC-449B-9965-28EC1323154B}" name="NNW" totalsRowFunction="sum" dataDxfId="47" totalsRowDxfId="46" dataCellStyle="Normalny_2018"/>
    <tableColumn id="26" xr3:uid="{B18B28A3-01A3-42AF-95C6-BCD07A2A7C1E}" name="Czy jest założona rezerwa?" totalsRowFunction="count" dataDxfId="45" totalsRowDxfId="44"/>
    <tableColumn id="20" xr3:uid="{3560457C-43A9-42FE-ACCA-21581219AE5C}" name="Wysokość rezerwy" totalsRowFunction="sum" dataDxfId="43" totalsRowDxfId="42" dataCellStyle="Normalny_Arkusz1"/>
    <tableColumn id="21" xr3:uid="{59EE3AE3-4306-4766-86AA-EEA2F7BF34AF}" name="Ryzyko / przedmiot ubezpieczenia" dataDxfId="41" totalsRowDxfId="40" dataCellStyle="Normalny_Arkusz1"/>
    <tableColumn id="22" xr3:uid="{007E17F4-80FF-4570-9D3C-C2DA0743BC01}" name="Opis" dataDxfId="39" totalsRowDxfId="38" dataCellStyle="Normalny_Arkusz1"/>
    <tableColumn id="23" xr3:uid="{80730AA5-1287-4111-AE03-D86A50190BC3}" name="Wystapienie regresowe" dataDxfId="37" totalsRowDxfId="36" dataCellStyle="Normalny_Arkusz1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BBF919-C3C2-4B14-9113-908F234481CC}" name="Tabela2" displayName="Tabela2" ref="A43:P108" totalsRowCount="1" headerRowDxfId="35" dataDxfId="33" headerRowBorderDxfId="34" tableBorderDxfId="32">
  <autoFilter ref="A43:P107" xr:uid="{7154A80A-82B0-4189-8CC5-4C0C0967128B}"/>
  <sortState xmlns:xlrd2="http://schemas.microsoft.com/office/spreadsheetml/2017/richdata2" ref="A44:P107">
    <sortCondition ref="N43:N107"/>
  </sortState>
  <tableColumns count="16">
    <tableColumn id="1" xr3:uid="{4550C0B0-21F6-4E1A-8428-236608B3E2A1}" name="Lp." totalsRowLabel="Suma" dataDxfId="31" totalsRowDxfId="30"/>
    <tableColumn id="2" xr3:uid="{2179C080-5905-4094-84D5-759CA39D83EB}" name="TU" dataDxfId="29" totalsRowDxfId="28"/>
    <tableColumn id="3" xr3:uid="{E1A841E6-95D1-4FE1-AA27-137EC1104139}" name="Polisa" dataDxfId="27" totalsRowDxfId="26"/>
    <tableColumn id="4" xr3:uid="{CE7BC32E-E48D-48D4-9A34-F0D995F0D780}" name="Okres Sprawozdawczy" dataDxfId="25" totalsRowDxfId="24"/>
    <tableColumn id="5" xr3:uid="{7E85704D-9A48-4429-A5DF-81129C61F1A8}" name="Rodzaj Ubezpieczenia" dataDxfId="23" totalsRowDxfId="22"/>
    <tableColumn id="6" xr3:uid="{D10007DE-B0DB-4CE8-A360-9CF559F1FDB1}" name="Nr Rej" dataDxfId="21" totalsRowDxfId="20"/>
    <tableColumn id="15" xr3:uid="{5E36F16A-C897-4AD2-9F0D-6DF87B515933}" name="Czy szkoda została wypłacona?" dataDxfId="19" totalsRowDxfId="18"/>
    <tableColumn id="7" xr3:uid="{C8AA870E-DEA1-4AB5-BDCF-70AF520ADE14}" name="Wypłata" totalsRowFunction="sum" dataDxfId="17" totalsRowDxfId="16"/>
    <tableColumn id="16" xr3:uid="{C989A4F7-7E93-4643-9FE6-D1AD5172ECEA}" name="Czy jest założona rezerwa?" dataDxfId="15" totalsRowDxfId="14"/>
    <tableColumn id="14" xr3:uid="{F23AB294-085A-45A7-9425-9EDDB70006F8}" name="Wysokość rezerwy" totalsRowFunction="sum" dataDxfId="13" totalsRowDxfId="12"/>
    <tableColumn id="8" xr3:uid="{A44ED60E-F075-4176-9FAA-6F8ECBABDC6B}" name="Szkoda Krajowa/Zagraniczna" dataDxfId="11" totalsRowDxfId="10"/>
    <tableColumn id="9" xr3:uid="{E01AD7B4-0D7F-4612-A649-82EAF18B46FC}" name="Okres pocz. okr. odpow." dataDxfId="9" totalsRowDxfId="8"/>
    <tableColumn id="10" xr3:uid="{4C94F148-9E6C-47A1-9F79-7E12EA2BF9F8}" name="Nr szkody SLS" dataDxfId="7" totalsRowDxfId="6"/>
    <tableColumn id="11" xr3:uid="{5E2F1BE0-0533-4930-82A8-E3D025AF0493}" name="Data szkody / zdarzenia" dataDxfId="5" totalsRowDxfId="4"/>
    <tableColumn id="12" xr3:uid="{E15895CC-F3DB-4D86-94E4-83A669598644}" name="Data Zgłoszenia" dataDxfId="3" totalsRowDxfId="2"/>
    <tableColumn id="13" xr3:uid="{435B0243-3274-43A2-B45C-B6209D06A1C7}" name="Uwagi" dataDxfId="1" totalsRow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B81AE-86E0-434C-92B7-E86E2A0A6819}">
  <dimension ref="A1:BF553"/>
  <sheetViews>
    <sheetView tabSelected="1" zoomScaleNormal="100" zoomScalePageLayoutView="90" workbookViewId="0">
      <selection activeCell="E7" sqref="E7"/>
    </sheetView>
  </sheetViews>
  <sheetFormatPr defaultRowHeight="15" x14ac:dyDescent="0.25"/>
  <cols>
    <col min="1" max="1" width="8.140625" style="20" bestFit="1" customWidth="1"/>
    <col min="2" max="2" width="13.7109375" style="66" customWidth="1"/>
    <col min="3" max="3" width="38.28515625" style="67" customWidth="1"/>
    <col min="4" max="4" width="24" style="66" bestFit="1" customWidth="1"/>
    <col min="5" max="5" width="18.28515625" style="68" bestFit="1" customWidth="1"/>
    <col min="6" max="6" width="34.5703125" style="68" customWidth="1"/>
    <col min="7" max="7" width="22.42578125" style="17" bestFit="1" customWidth="1"/>
    <col min="8" max="10" width="17.28515625" style="17" customWidth="1"/>
    <col min="11" max="11" width="17.28515625" style="66" customWidth="1"/>
    <col min="12" max="12" width="37.7109375" style="68" customWidth="1"/>
    <col min="13" max="13" width="29.85546875" style="68" customWidth="1"/>
    <col min="14" max="14" width="18.7109375" style="65" customWidth="1"/>
    <col min="15" max="15" width="14.7109375" style="65" customWidth="1"/>
    <col min="16" max="16" width="11.85546875" style="65" bestFit="1" customWidth="1"/>
    <col min="17" max="17" width="12.85546875" style="65" bestFit="1" customWidth="1"/>
    <col min="18" max="18" width="15.140625" style="65" bestFit="1" customWidth="1"/>
    <col min="19" max="19" width="10.85546875" style="65" bestFit="1" customWidth="1"/>
    <col min="20" max="20" width="11.28515625" style="65" bestFit="1" customWidth="1"/>
    <col min="21" max="21" width="10.42578125" style="65" bestFit="1" customWidth="1"/>
    <col min="22" max="22" width="20.5703125" style="65" bestFit="1" customWidth="1"/>
    <col min="23" max="23" width="22.28515625" style="66" bestFit="1" customWidth="1"/>
    <col min="24" max="24" width="67.140625" style="67" customWidth="1"/>
    <col min="25" max="25" width="68.28515625" style="68" customWidth="1"/>
    <col min="26" max="26" width="21.42578125" style="20" customWidth="1"/>
    <col min="27" max="27" width="9.85546875" style="20" bestFit="1" customWidth="1"/>
    <col min="28" max="16384" width="9.140625" style="20"/>
  </cols>
  <sheetData>
    <row r="1" spans="1:58" s="18" customFormat="1" ht="20.25" customHeight="1" thickBot="1" x14ac:dyDescent="0.3">
      <c r="A1"/>
      <c r="B1" s="92" t="s">
        <v>1</v>
      </c>
      <c r="C1" s="92" t="s">
        <v>2</v>
      </c>
      <c r="D1" s="92" t="s">
        <v>3</v>
      </c>
      <c r="E1" s="92" t="s">
        <v>4</v>
      </c>
      <c r="F1" s="92" t="s">
        <v>5</v>
      </c>
      <c r="G1" s="92" t="s">
        <v>6</v>
      </c>
      <c r="H1" s="17"/>
      <c r="L1" s="74"/>
      <c r="M1" s="74"/>
      <c r="X1" s="74"/>
      <c r="Y1" s="74"/>
    </row>
    <row r="2" spans="1:58" s="18" customFormat="1" ht="15.75" thickTop="1" x14ac:dyDescent="0.25">
      <c r="A2"/>
      <c r="B2" s="85">
        <v>2016</v>
      </c>
      <c r="C2" s="93">
        <f>COUNTIFS(Tabela1[Data szkody / zdarzenia],"&gt;=2016-01-01",Tabela1[Data szkody / zdarzenia],"&lt;=2016-12-31")</f>
        <v>144</v>
      </c>
      <c r="D2" s="78">
        <f>COUNTIFS(Tabela1[Data szkody / zdarzenia],"&gt;=2016-01-01",Tabela1[Data szkody / zdarzenia],"&lt;=2016-12-31",Tabela1[Czy szkoda została wypłacona?],"TAK")</f>
        <v>113</v>
      </c>
      <c r="E2" s="79">
        <f>SUMIFS(Tabela1[Ogółem / razem],Tabela1[Data szkody / zdarzenia],"&gt;=2016-01-01",Tabela1[Data szkody / zdarzenia],"&lt;=2016-12-31")</f>
        <v>194902.85000000003</v>
      </c>
      <c r="F2" s="72">
        <f>COUNTIFS(Tabela1[Data szkody / zdarzenia],"&gt;=2016-01-01",Tabela1[Data szkody / zdarzenia],"&lt;=2016-12-31",Tabela1[Czy jest założona rezerwa?],"TAK")</f>
        <v>1</v>
      </c>
      <c r="G2" s="19">
        <f>SUMIFS(Tabela1[Wysokość rezerwy],Tabela1[Data szkody / zdarzenia],"&gt;=2016-01-01",Tabela1[Data szkody / zdarzenia],"&lt;=2016-12-31",Tabela1[Czy jest założona rezerwa?],"TAK")</f>
        <v>10000</v>
      </c>
      <c r="H2" s="76"/>
      <c r="L2" s="74"/>
      <c r="M2" s="74"/>
      <c r="X2" s="74"/>
      <c r="Y2" s="74"/>
    </row>
    <row r="3" spans="1:58" s="18" customFormat="1" x14ac:dyDescent="0.25">
      <c r="A3"/>
      <c r="B3" s="85">
        <v>2017</v>
      </c>
      <c r="C3" s="93">
        <f>COUNTIFS(Tabela1[Data szkody / zdarzenia],"&gt;=2017-01-01",Tabela1[Data szkody / zdarzenia],"&lt;=2017-12-31")</f>
        <v>124</v>
      </c>
      <c r="D3" s="78">
        <f>COUNTIFS(Tabela1[Data szkody / zdarzenia],"&gt;=2017-01-01",Tabela1[Data szkody / zdarzenia],"&lt;=2017-12-31",Tabela1[Czy szkoda została wypłacona?],"TAK")</f>
        <v>89</v>
      </c>
      <c r="E3" s="79">
        <f>SUMIFS(Tabela1[Ogółem / razem],Tabela1[Data szkody / zdarzenia],"&gt;=2017-01-01",Tabela1[Data szkody / zdarzenia],"&lt;=2017-12-31")</f>
        <v>610730.10999999987</v>
      </c>
      <c r="F3" s="72">
        <f>COUNTIFS(Tabela1[Data szkody / zdarzenia],"&gt;=2017-01-01",Tabela1[Data szkody / zdarzenia],"&lt;=2017-12-31",Tabela1[Czy jest założona rezerwa?],"TAK")</f>
        <v>2</v>
      </c>
      <c r="G3" s="19">
        <f>SUMIFS(Tabela1[Wysokość rezerwy],Tabela1[Data szkody / zdarzenia],"&gt;=2017-01-01",Tabela1[Data szkody / zdarzenia],"&lt;=2017-12-31",Tabela1[Czy jest założona rezerwa?],"TAK")</f>
        <v>152812.54999999999</v>
      </c>
      <c r="H3" s="76"/>
      <c r="L3" s="74"/>
      <c r="M3" s="74"/>
      <c r="X3" s="74"/>
      <c r="Y3" s="74"/>
    </row>
    <row r="4" spans="1:58" s="18" customFormat="1" x14ac:dyDescent="0.25">
      <c r="A4"/>
      <c r="B4" s="78">
        <v>2018</v>
      </c>
      <c r="C4" s="93">
        <f>COUNTIFS(Tabela1[Data szkody / zdarzenia],"&gt;=2018-01-01",Tabela1[Data szkody / zdarzenia],"&lt;=2018-12-31")</f>
        <v>111</v>
      </c>
      <c r="D4" s="78">
        <f>COUNTIFS(Tabela1[Data szkody / zdarzenia],"&gt;=2018-01-01",Tabela1[Data szkody / zdarzenia],"&lt;=2018-12-31",Tabela1[Czy szkoda została wypłacona?],"TAK")</f>
        <v>76</v>
      </c>
      <c r="E4" s="79">
        <f>SUMIFS(Tabela1[Ogółem / razem],Tabela1[Data szkody / zdarzenia],"&gt;=2018-01-01",Tabela1[Data szkody / zdarzenia],"&lt;=2018-12-31")</f>
        <v>344649.13999999984</v>
      </c>
      <c r="F4" s="72">
        <f>COUNTIFS(Tabela1[Data szkody / zdarzenia],"&gt;=2018-01-01",Tabela1[Data szkody / zdarzenia],"&lt;=2018-12-31",Tabela1[Czy jest założona rezerwa?],"TAK")</f>
        <v>5</v>
      </c>
      <c r="G4" s="19">
        <f>SUMIFS(Tabela1[Wysokość rezerwy],Tabela1[Data szkody / zdarzenia],"&gt;=2018-01-01",Tabela1[Data szkody / zdarzenia],"&lt;=2018-12-31",Tabela1[Czy jest założona rezerwa?],"TAK")</f>
        <v>51792.340000000004</v>
      </c>
      <c r="H4" s="76"/>
      <c r="L4" s="74"/>
      <c r="M4" s="74"/>
      <c r="X4" s="74"/>
      <c r="Y4" s="74"/>
    </row>
    <row r="5" spans="1:58" s="18" customFormat="1" x14ac:dyDescent="0.25">
      <c r="A5"/>
      <c r="B5" s="78">
        <v>2019</v>
      </c>
      <c r="C5" s="93">
        <f>COUNTIFS(Tabela1[Data szkody / zdarzenia],"&gt;=2019-01-01",Tabela1[Data szkody / zdarzenia],"&lt;=2019-12-31")</f>
        <v>109</v>
      </c>
      <c r="D5" s="78">
        <f>COUNTIFS(Tabela1[Data szkody / zdarzenia],"&gt;=2019-01-01",Tabela1[Data szkody / zdarzenia],"&lt;=2019-12-31",Tabela1[Czy szkoda została wypłacona?],"TAK")</f>
        <v>100</v>
      </c>
      <c r="E5" s="79">
        <f>SUMIFS(Tabela1[Ogółem / razem],Tabela1[Data szkody / zdarzenia],"&gt;=2019-01-01",Tabela1[Data szkody / zdarzenia],"&lt;=2019-12-31")</f>
        <v>338852.12000000011</v>
      </c>
      <c r="F5" s="72">
        <f>COUNTIFS(Tabela1[Data szkody / zdarzenia],"&gt;=2019-01-01",Tabela1[Data szkody / zdarzenia],"&lt;=2019-12-31",Tabela1[Czy jest założona rezerwa?],"TAK")</f>
        <v>5</v>
      </c>
      <c r="G5" s="19">
        <f>SUMIFS(Tabela1[Wysokość rezerwy],Tabela1[Data szkody / zdarzenia],"&gt;=2019-01-01",Tabela1[Data szkody / zdarzenia],"&lt;=2019-12-31",Tabela1[Czy jest założona rezerwa?],"TAK")</f>
        <v>29196.99</v>
      </c>
      <c r="H5" s="76"/>
      <c r="L5" s="74"/>
      <c r="M5" s="74"/>
      <c r="X5" s="74"/>
      <c r="Y5" s="74"/>
    </row>
    <row r="6" spans="1:58" s="18" customFormat="1" ht="15.75" thickBot="1" x14ac:dyDescent="0.3">
      <c r="A6"/>
      <c r="B6" s="80">
        <v>2020</v>
      </c>
      <c r="C6" s="94">
        <f>COUNTIFS(Tabela1[Data szkody / zdarzenia],"&gt;=2020-01-01",Tabela1[Data szkody / zdarzenia],"&lt;=2020-12-31")</f>
        <v>50</v>
      </c>
      <c r="D6" s="80">
        <f>COUNTIFS(Tabela1[Data szkody / zdarzenia],"&gt;=2020-01-01",Tabela1[Data szkody / zdarzenia],"&lt;=2020-12-31",Tabela1[Czy szkoda została wypłacona?],"TAK")</f>
        <v>35</v>
      </c>
      <c r="E6" s="81">
        <f>SUMIFS(Tabela1[Ogółem / razem],Tabela1[Data szkody / zdarzenia],"&gt;=2020-01-01",Tabela1[Data szkody / zdarzenia],"&lt;=2020-12-31")</f>
        <v>83950.550000000017</v>
      </c>
      <c r="F6" s="82">
        <f>COUNTIFS(Tabela1[Data szkody / zdarzenia],"&gt;=2020-01-01",Tabela1[Data szkody / zdarzenia],"&lt;=2020-12-31",Tabela1[Czy jest założona rezerwa?],"TAK")</f>
        <v>8</v>
      </c>
      <c r="G6" s="83">
        <f>SUMIFS(Tabela1[Wysokość rezerwy],Tabela1[Data szkody / zdarzenia],"&gt;=2020-01-01",Tabela1[Data szkody / zdarzenia],"&lt;=2020-12-31",Tabela1[Czy jest założona rezerwa?],"TAK")</f>
        <v>24609.510000000002</v>
      </c>
      <c r="H6" s="76"/>
      <c r="L6" s="74"/>
      <c r="M6" s="74"/>
      <c r="X6" s="74"/>
      <c r="Y6" s="74"/>
    </row>
    <row r="7" spans="1:58" s="18" customFormat="1" ht="15.75" thickBot="1" x14ac:dyDescent="0.3">
      <c r="A7" s="20"/>
      <c r="B7" s="1" t="s">
        <v>7</v>
      </c>
      <c r="C7" s="73">
        <f>SUM(C2:C6)</f>
        <v>538</v>
      </c>
      <c r="D7" s="2">
        <f>SUM(D2:D6)</f>
        <v>413</v>
      </c>
      <c r="E7" s="3">
        <f>SUM(E2:E6)</f>
        <v>1573084.77</v>
      </c>
      <c r="F7" s="73">
        <f>SUM(F2:F6)</f>
        <v>21</v>
      </c>
      <c r="G7" s="4">
        <f>SUM(G2:G6)</f>
        <v>268411.38999999996</v>
      </c>
      <c r="L7" s="74"/>
      <c r="M7" s="74"/>
      <c r="X7" s="74"/>
      <c r="Y7" s="74"/>
    </row>
    <row r="8" spans="1:58" s="21" customFormat="1" x14ac:dyDescent="0.25">
      <c r="C8" s="75"/>
      <c r="E8" s="22"/>
      <c r="F8" s="22"/>
      <c r="G8" s="23"/>
      <c r="H8" s="24"/>
      <c r="I8" s="24"/>
      <c r="J8" s="24"/>
      <c r="L8" s="22"/>
      <c r="M8" s="22"/>
      <c r="N8" s="25"/>
      <c r="O8" s="25"/>
      <c r="P8" s="25"/>
      <c r="Q8" s="25"/>
      <c r="R8" s="25"/>
      <c r="S8" s="25"/>
      <c r="T8" s="25"/>
      <c r="U8" s="25"/>
      <c r="V8" s="25"/>
      <c r="X8" s="22"/>
      <c r="Y8" s="22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58" s="21" customFormat="1" x14ac:dyDescent="0.25">
      <c r="C9" s="75" t="s">
        <v>1243</v>
      </c>
      <c r="E9" s="22"/>
      <c r="F9" s="84"/>
      <c r="G9" s="23"/>
      <c r="H9" s="24"/>
      <c r="I9" s="24"/>
      <c r="J9" s="24"/>
      <c r="L9" s="22"/>
      <c r="M9" s="22"/>
      <c r="N9" s="25"/>
      <c r="V9" s="25"/>
      <c r="X9" s="22"/>
      <c r="Y9" s="22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58" s="21" customFormat="1" x14ac:dyDescent="0.25">
      <c r="C10" s="75" t="s">
        <v>1244</v>
      </c>
      <c r="E10" s="22"/>
      <c r="F10" s="84"/>
      <c r="G10" s="23"/>
      <c r="H10" s="24"/>
      <c r="I10" s="24"/>
      <c r="J10" s="24"/>
      <c r="L10" s="22"/>
      <c r="M10" s="22"/>
      <c r="N10" s="25"/>
      <c r="O10" s="25"/>
      <c r="P10" s="25"/>
      <c r="Q10" s="25"/>
      <c r="R10" s="25"/>
      <c r="S10" s="25"/>
      <c r="T10" s="25"/>
      <c r="U10" s="25"/>
      <c r="V10" s="25"/>
      <c r="X10" s="22"/>
      <c r="Y10" s="22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</row>
    <row r="11" spans="1:58" s="26" customFormat="1" ht="25.5" customHeight="1" x14ac:dyDescent="0.25">
      <c r="C11" s="71"/>
      <c r="E11" s="27"/>
      <c r="F11" s="27"/>
      <c r="G11" s="28"/>
      <c r="H11" s="28"/>
      <c r="I11" s="28"/>
      <c r="J11" s="28"/>
      <c r="L11" s="27"/>
      <c r="M11" s="27"/>
      <c r="O11" s="151" t="s">
        <v>8</v>
      </c>
      <c r="P11" s="151"/>
      <c r="Q11" s="151"/>
      <c r="R11" s="151"/>
      <c r="S11" s="151"/>
      <c r="T11" s="151"/>
      <c r="U11" s="151"/>
      <c r="V11" s="29"/>
      <c r="X11" s="27"/>
      <c r="Y11" s="2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</row>
    <row r="12" spans="1:58" s="30" customFormat="1" ht="39.75" customHeight="1" thickBot="1" x14ac:dyDescent="0.3">
      <c r="A12" s="100" t="s">
        <v>0</v>
      </c>
      <c r="B12" s="101" t="s">
        <v>9</v>
      </c>
      <c r="C12" s="101" t="s">
        <v>10</v>
      </c>
      <c r="D12" s="101" t="s">
        <v>1186</v>
      </c>
      <c r="E12" s="101" t="s">
        <v>11</v>
      </c>
      <c r="F12" s="101" t="s">
        <v>12</v>
      </c>
      <c r="G12" s="101" t="s">
        <v>1264</v>
      </c>
      <c r="H12" s="102" t="s">
        <v>13</v>
      </c>
      <c r="I12" s="102" t="s">
        <v>14</v>
      </c>
      <c r="J12" s="102" t="s">
        <v>15</v>
      </c>
      <c r="K12" s="102" t="s">
        <v>16</v>
      </c>
      <c r="L12" s="101" t="s">
        <v>17</v>
      </c>
      <c r="M12" s="101" t="s">
        <v>18</v>
      </c>
      <c r="N12" s="101" t="s">
        <v>19</v>
      </c>
      <c r="O12" s="103" t="s">
        <v>20</v>
      </c>
      <c r="P12" s="104" t="s">
        <v>21</v>
      </c>
      <c r="Q12" s="104" t="s">
        <v>22</v>
      </c>
      <c r="R12" s="104" t="s">
        <v>23</v>
      </c>
      <c r="S12" s="104" t="s">
        <v>24</v>
      </c>
      <c r="T12" s="104" t="s">
        <v>25</v>
      </c>
      <c r="U12" s="104" t="s">
        <v>26</v>
      </c>
      <c r="V12" s="103" t="s">
        <v>27</v>
      </c>
      <c r="W12" s="103" t="s">
        <v>28</v>
      </c>
      <c r="X12" s="101" t="s">
        <v>29</v>
      </c>
      <c r="Y12" s="101" t="s">
        <v>30</v>
      </c>
      <c r="Z12" s="105" t="s">
        <v>31</v>
      </c>
    </row>
    <row r="13" spans="1:58" s="30" customFormat="1" ht="15.75" thickTop="1" x14ac:dyDescent="0.25">
      <c r="A13" s="70">
        <v>1</v>
      </c>
      <c r="B13" s="31" t="s">
        <v>32</v>
      </c>
      <c r="C13" s="31" t="s">
        <v>33</v>
      </c>
      <c r="D13" s="31"/>
      <c r="E13" s="31"/>
      <c r="F13" s="31" t="s">
        <v>40</v>
      </c>
      <c r="G13" s="31" t="s">
        <v>33</v>
      </c>
      <c r="H13" s="87">
        <v>42370</v>
      </c>
      <c r="I13" s="87">
        <v>42735</v>
      </c>
      <c r="J13" s="32">
        <v>42377</v>
      </c>
      <c r="K13" s="32">
        <v>42377</v>
      </c>
      <c r="L13" s="31"/>
      <c r="M13" s="31"/>
      <c r="N13" s="38" t="s">
        <v>34</v>
      </c>
      <c r="O13" s="33">
        <v>878.3</v>
      </c>
      <c r="P13" s="34" t="s">
        <v>33</v>
      </c>
      <c r="Q13" s="34" t="s">
        <v>33</v>
      </c>
      <c r="R13" s="34" t="s">
        <v>33</v>
      </c>
      <c r="S13" s="34" t="s">
        <v>33</v>
      </c>
      <c r="T13" s="34" t="s">
        <v>33</v>
      </c>
      <c r="U13" s="34" t="s">
        <v>33</v>
      </c>
      <c r="V13" s="35"/>
      <c r="W13" s="33"/>
      <c r="X13" s="31" t="s">
        <v>36</v>
      </c>
      <c r="Y13" s="36"/>
      <c r="Z13" s="37" t="s">
        <v>33</v>
      </c>
    </row>
    <row r="14" spans="1:58" s="30" customFormat="1" x14ac:dyDescent="0.25">
      <c r="A14" s="70">
        <v>2</v>
      </c>
      <c r="B14" s="31" t="s">
        <v>32</v>
      </c>
      <c r="C14" s="31" t="s">
        <v>33</v>
      </c>
      <c r="D14" s="31"/>
      <c r="E14" s="31"/>
      <c r="F14" s="31" t="s">
        <v>1266</v>
      </c>
      <c r="G14" s="31" t="s">
        <v>33</v>
      </c>
      <c r="H14" s="32">
        <v>42370</v>
      </c>
      <c r="I14" s="87">
        <v>42735</v>
      </c>
      <c r="J14" s="32">
        <v>42377</v>
      </c>
      <c r="K14" s="32">
        <v>42377</v>
      </c>
      <c r="L14" s="31"/>
      <c r="M14" s="31"/>
      <c r="N14" s="38" t="s">
        <v>34</v>
      </c>
      <c r="O14" s="33">
        <v>834.39</v>
      </c>
      <c r="P14" s="34" t="s">
        <v>33</v>
      </c>
      <c r="Q14" s="34" t="s">
        <v>33</v>
      </c>
      <c r="R14" s="34" t="s">
        <v>33</v>
      </c>
      <c r="S14" s="34" t="s">
        <v>33</v>
      </c>
      <c r="T14" s="34" t="s">
        <v>33</v>
      </c>
      <c r="U14" s="34" t="s">
        <v>33</v>
      </c>
      <c r="V14" s="35"/>
      <c r="W14" s="33"/>
      <c r="X14" s="31" t="s">
        <v>37</v>
      </c>
      <c r="Y14" s="36"/>
      <c r="Z14" s="37" t="s">
        <v>33</v>
      </c>
    </row>
    <row r="15" spans="1:58" s="30" customFormat="1" x14ac:dyDescent="0.25">
      <c r="A15" s="70">
        <v>3</v>
      </c>
      <c r="B15" s="31" t="s">
        <v>32</v>
      </c>
      <c r="C15" s="31" t="s">
        <v>33</v>
      </c>
      <c r="D15" s="31"/>
      <c r="E15" s="31"/>
      <c r="F15" s="31" t="s">
        <v>41</v>
      </c>
      <c r="G15" s="31" t="s">
        <v>33</v>
      </c>
      <c r="H15" s="32">
        <v>42370</v>
      </c>
      <c r="I15" s="32">
        <v>42735</v>
      </c>
      <c r="J15" s="32">
        <v>42388</v>
      </c>
      <c r="K15" s="32">
        <v>42377</v>
      </c>
      <c r="L15" s="31"/>
      <c r="M15" s="31"/>
      <c r="N15" s="38" t="s">
        <v>34</v>
      </c>
      <c r="O15" s="33">
        <v>2448.52</v>
      </c>
      <c r="P15" s="34" t="s">
        <v>33</v>
      </c>
      <c r="Q15" s="34" t="s">
        <v>33</v>
      </c>
      <c r="R15" s="34" t="s">
        <v>33</v>
      </c>
      <c r="S15" s="34" t="s">
        <v>33</v>
      </c>
      <c r="T15" s="34" t="s">
        <v>33</v>
      </c>
      <c r="U15" s="34" t="s">
        <v>33</v>
      </c>
      <c r="V15" s="35"/>
      <c r="W15" s="33"/>
      <c r="X15" s="31" t="s">
        <v>36</v>
      </c>
      <c r="Y15" s="36"/>
      <c r="Z15" s="37" t="s">
        <v>33</v>
      </c>
    </row>
    <row r="16" spans="1:58" s="30" customFormat="1" x14ac:dyDescent="0.25">
      <c r="A16" s="70">
        <v>4</v>
      </c>
      <c r="B16" s="31" t="s">
        <v>32</v>
      </c>
      <c r="C16" s="31" t="s">
        <v>33</v>
      </c>
      <c r="D16" s="31"/>
      <c r="E16" s="31"/>
      <c r="F16" s="31" t="s">
        <v>42</v>
      </c>
      <c r="G16" s="31" t="s">
        <v>33</v>
      </c>
      <c r="H16" s="32">
        <v>42370</v>
      </c>
      <c r="I16" s="32">
        <v>42735</v>
      </c>
      <c r="J16" s="32">
        <v>42382</v>
      </c>
      <c r="K16" s="32">
        <v>42378</v>
      </c>
      <c r="L16" s="31"/>
      <c r="M16" s="31"/>
      <c r="N16" s="38" t="s">
        <v>34</v>
      </c>
      <c r="O16" s="33">
        <v>2184.5500000000002</v>
      </c>
      <c r="P16" s="34" t="s">
        <v>33</v>
      </c>
      <c r="Q16" s="34" t="s">
        <v>33</v>
      </c>
      <c r="R16" s="34" t="s">
        <v>33</v>
      </c>
      <c r="S16" s="34" t="s">
        <v>33</v>
      </c>
      <c r="T16" s="34" t="s">
        <v>33</v>
      </c>
      <c r="U16" s="34" t="s">
        <v>33</v>
      </c>
      <c r="V16" s="35"/>
      <c r="W16" s="33"/>
      <c r="X16" s="31" t="s">
        <v>36</v>
      </c>
      <c r="Y16" s="36"/>
      <c r="Z16" s="37" t="s">
        <v>33</v>
      </c>
    </row>
    <row r="17" spans="1:26" s="30" customFormat="1" x14ac:dyDescent="0.25">
      <c r="A17" s="70">
        <v>5</v>
      </c>
      <c r="B17" s="31" t="s">
        <v>32</v>
      </c>
      <c r="C17" s="31" t="s">
        <v>33</v>
      </c>
      <c r="D17" s="31"/>
      <c r="E17" s="31"/>
      <c r="F17" s="31" t="s">
        <v>43</v>
      </c>
      <c r="G17" s="31" t="s">
        <v>33</v>
      </c>
      <c r="H17" s="32">
        <v>42370</v>
      </c>
      <c r="I17" s="32">
        <v>42735</v>
      </c>
      <c r="J17" s="32">
        <v>42439</v>
      </c>
      <c r="K17" s="32">
        <v>42381</v>
      </c>
      <c r="L17" s="31"/>
      <c r="M17" s="31"/>
      <c r="N17" s="38" t="s">
        <v>34</v>
      </c>
      <c r="O17" s="33">
        <v>789.29</v>
      </c>
      <c r="P17" s="34">
        <v>789.29</v>
      </c>
      <c r="Q17" s="34" t="s">
        <v>33</v>
      </c>
      <c r="R17" s="34" t="s">
        <v>33</v>
      </c>
      <c r="S17" s="34" t="s">
        <v>33</v>
      </c>
      <c r="T17" s="34" t="s">
        <v>33</v>
      </c>
      <c r="U17" s="34" t="s">
        <v>33</v>
      </c>
      <c r="V17" s="35"/>
      <c r="W17" s="33"/>
      <c r="X17" s="31" t="s">
        <v>35</v>
      </c>
      <c r="Y17" s="36"/>
      <c r="Z17" s="37" t="s">
        <v>33</v>
      </c>
    </row>
    <row r="18" spans="1:26" s="30" customFormat="1" x14ac:dyDescent="0.25">
      <c r="A18" s="70">
        <v>6</v>
      </c>
      <c r="B18" s="31" t="s">
        <v>32</v>
      </c>
      <c r="C18" s="31" t="s">
        <v>33</v>
      </c>
      <c r="D18" s="31"/>
      <c r="E18" s="31"/>
      <c r="F18" s="31" t="s">
        <v>44</v>
      </c>
      <c r="G18" s="31" t="s">
        <v>33</v>
      </c>
      <c r="H18" s="32">
        <v>42370</v>
      </c>
      <c r="I18" s="32">
        <v>42735</v>
      </c>
      <c r="J18" s="32">
        <v>42508</v>
      </c>
      <c r="K18" s="32">
        <v>42383</v>
      </c>
      <c r="L18" s="31"/>
      <c r="M18" s="31"/>
      <c r="N18" s="31"/>
      <c r="O18" s="33">
        <v>0</v>
      </c>
      <c r="P18" s="34">
        <v>0</v>
      </c>
      <c r="Q18" s="34" t="s">
        <v>33</v>
      </c>
      <c r="R18" s="34" t="s">
        <v>33</v>
      </c>
      <c r="S18" s="34" t="s">
        <v>33</v>
      </c>
      <c r="T18" s="34" t="s">
        <v>33</v>
      </c>
      <c r="U18" s="34" t="s">
        <v>33</v>
      </c>
      <c r="V18" s="35"/>
      <c r="W18" s="33"/>
      <c r="X18" s="31" t="s">
        <v>35</v>
      </c>
      <c r="Y18" s="36"/>
      <c r="Z18" s="37" t="s">
        <v>33</v>
      </c>
    </row>
    <row r="19" spans="1:26" s="30" customFormat="1" x14ac:dyDescent="0.25">
      <c r="A19" s="70">
        <v>7</v>
      </c>
      <c r="B19" s="31" t="s">
        <v>32</v>
      </c>
      <c r="C19" s="31" t="s">
        <v>33</v>
      </c>
      <c r="D19" s="31"/>
      <c r="E19" s="31"/>
      <c r="F19" s="31" t="s">
        <v>45</v>
      </c>
      <c r="G19" s="31" t="s">
        <v>33</v>
      </c>
      <c r="H19" s="32">
        <v>42370</v>
      </c>
      <c r="I19" s="32">
        <v>42735</v>
      </c>
      <c r="J19" s="32">
        <v>42886</v>
      </c>
      <c r="K19" s="32">
        <v>42383</v>
      </c>
      <c r="L19" s="31"/>
      <c r="M19" s="31"/>
      <c r="N19" s="31"/>
      <c r="O19" s="33">
        <v>0</v>
      </c>
      <c r="P19" s="34">
        <v>0</v>
      </c>
      <c r="Q19" s="34" t="s">
        <v>33</v>
      </c>
      <c r="R19" s="34" t="s">
        <v>33</v>
      </c>
      <c r="S19" s="34" t="s">
        <v>33</v>
      </c>
      <c r="T19" s="34" t="s">
        <v>33</v>
      </c>
      <c r="U19" s="34" t="s">
        <v>33</v>
      </c>
      <c r="V19" s="35"/>
      <c r="W19" s="33"/>
      <c r="X19" s="31" t="s">
        <v>35</v>
      </c>
      <c r="Y19" s="36"/>
      <c r="Z19" s="37" t="s">
        <v>33</v>
      </c>
    </row>
    <row r="20" spans="1:26" s="30" customFormat="1" x14ac:dyDescent="0.25">
      <c r="A20" s="70">
        <v>8</v>
      </c>
      <c r="B20" s="31" t="s">
        <v>32</v>
      </c>
      <c r="C20" s="31" t="s">
        <v>33</v>
      </c>
      <c r="D20" s="31"/>
      <c r="E20" s="31"/>
      <c r="F20" s="31" t="s">
        <v>46</v>
      </c>
      <c r="G20" s="31" t="s">
        <v>33</v>
      </c>
      <c r="H20" s="32">
        <v>42370</v>
      </c>
      <c r="I20" s="32">
        <v>42735</v>
      </c>
      <c r="J20" s="32">
        <v>42535</v>
      </c>
      <c r="K20" s="32">
        <v>42384</v>
      </c>
      <c r="L20" s="31"/>
      <c r="M20" s="31"/>
      <c r="N20" s="31"/>
      <c r="O20" s="33">
        <v>0</v>
      </c>
      <c r="P20" s="34">
        <v>0</v>
      </c>
      <c r="Q20" s="34" t="s">
        <v>33</v>
      </c>
      <c r="R20" s="34" t="s">
        <v>33</v>
      </c>
      <c r="S20" s="34" t="s">
        <v>33</v>
      </c>
      <c r="T20" s="34" t="s">
        <v>33</v>
      </c>
      <c r="U20" s="34" t="s">
        <v>33</v>
      </c>
      <c r="V20" s="35"/>
      <c r="W20" s="33"/>
      <c r="X20" s="31" t="s">
        <v>35</v>
      </c>
      <c r="Y20" s="36"/>
      <c r="Z20" s="37" t="s">
        <v>33</v>
      </c>
    </row>
    <row r="21" spans="1:26" s="30" customFormat="1" x14ac:dyDescent="0.25">
      <c r="A21" s="70">
        <v>9</v>
      </c>
      <c r="B21" s="31" t="s">
        <v>32</v>
      </c>
      <c r="C21" s="31" t="s">
        <v>33</v>
      </c>
      <c r="D21" s="31"/>
      <c r="E21" s="31"/>
      <c r="F21" s="31" t="s">
        <v>47</v>
      </c>
      <c r="G21" s="31" t="s">
        <v>33</v>
      </c>
      <c r="H21" s="32">
        <v>42370</v>
      </c>
      <c r="I21" s="32">
        <v>42735</v>
      </c>
      <c r="J21" s="32">
        <v>42594</v>
      </c>
      <c r="K21" s="32">
        <v>42384</v>
      </c>
      <c r="L21" s="31"/>
      <c r="M21" s="31"/>
      <c r="N21" s="31"/>
      <c r="O21" s="33">
        <v>0</v>
      </c>
      <c r="P21" s="34">
        <v>0</v>
      </c>
      <c r="Q21" s="34" t="s">
        <v>33</v>
      </c>
      <c r="R21" s="34" t="s">
        <v>33</v>
      </c>
      <c r="S21" s="34" t="s">
        <v>33</v>
      </c>
      <c r="T21" s="34" t="s">
        <v>33</v>
      </c>
      <c r="U21" s="34" t="s">
        <v>33</v>
      </c>
      <c r="V21" s="35"/>
      <c r="W21" s="33"/>
      <c r="X21" s="31" t="s">
        <v>35</v>
      </c>
      <c r="Y21" s="36"/>
      <c r="Z21" s="37" t="s">
        <v>33</v>
      </c>
    </row>
    <row r="22" spans="1:26" s="30" customFormat="1" x14ac:dyDescent="0.25">
      <c r="A22" s="70">
        <v>10</v>
      </c>
      <c r="B22" s="31" t="s">
        <v>32</v>
      </c>
      <c r="C22" s="31" t="s">
        <v>33</v>
      </c>
      <c r="D22" s="31"/>
      <c r="E22" s="31"/>
      <c r="F22" s="31" t="s">
        <v>48</v>
      </c>
      <c r="G22" s="31" t="s">
        <v>33</v>
      </c>
      <c r="H22" s="32">
        <v>42370</v>
      </c>
      <c r="I22" s="32">
        <v>42370</v>
      </c>
      <c r="J22" s="32">
        <v>42440</v>
      </c>
      <c r="K22" s="32">
        <v>42387</v>
      </c>
      <c r="L22" s="31"/>
      <c r="M22" s="31"/>
      <c r="N22" s="38" t="s">
        <v>34</v>
      </c>
      <c r="O22" s="33">
        <v>1981.12</v>
      </c>
      <c r="P22" s="34" t="s">
        <v>33</v>
      </c>
      <c r="Q22" s="34" t="s">
        <v>33</v>
      </c>
      <c r="R22" s="34" t="s">
        <v>33</v>
      </c>
      <c r="S22" s="34" t="s">
        <v>33</v>
      </c>
      <c r="T22" s="34" t="s">
        <v>33</v>
      </c>
      <c r="U22" s="34" t="s">
        <v>33</v>
      </c>
      <c r="V22" s="35"/>
      <c r="W22" s="33"/>
      <c r="X22" s="31" t="s">
        <v>36</v>
      </c>
      <c r="Y22" s="36"/>
      <c r="Z22" s="37" t="s">
        <v>33</v>
      </c>
    </row>
    <row r="23" spans="1:26" s="30" customFormat="1" x14ac:dyDescent="0.25">
      <c r="A23" s="70">
        <v>11</v>
      </c>
      <c r="B23" s="31" t="s">
        <v>32</v>
      </c>
      <c r="C23" s="31" t="s">
        <v>33</v>
      </c>
      <c r="D23" s="31"/>
      <c r="E23" s="31"/>
      <c r="F23" s="31" t="s">
        <v>49</v>
      </c>
      <c r="G23" s="31" t="s">
        <v>33</v>
      </c>
      <c r="H23" s="32">
        <v>42370</v>
      </c>
      <c r="I23" s="32">
        <v>42735</v>
      </c>
      <c r="J23" s="32">
        <v>42606</v>
      </c>
      <c r="K23" s="32">
        <v>42393</v>
      </c>
      <c r="L23" s="31"/>
      <c r="M23" s="31"/>
      <c r="N23" s="31"/>
      <c r="O23" s="33">
        <v>0</v>
      </c>
      <c r="P23" s="34">
        <v>0</v>
      </c>
      <c r="Q23" s="34" t="s">
        <v>33</v>
      </c>
      <c r="R23" s="34" t="s">
        <v>33</v>
      </c>
      <c r="S23" s="34" t="s">
        <v>33</v>
      </c>
      <c r="T23" s="34" t="s">
        <v>33</v>
      </c>
      <c r="U23" s="34" t="s">
        <v>33</v>
      </c>
      <c r="V23" s="35"/>
      <c r="W23" s="33"/>
      <c r="X23" s="31" t="s">
        <v>35</v>
      </c>
      <c r="Y23" s="36"/>
      <c r="Z23" s="37" t="s">
        <v>33</v>
      </c>
    </row>
    <row r="24" spans="1:26" s="30" customFormat="1" x14ac:dyDescent="0.25">
      <c r="A24" s="70">
        <v>12</v>
      </c>
      <c r="B24" s="31" t="s">
        <v>32</v>
      </c>
      <c r="C24" s="31" t="s">
        <v>33</v>
      </c>
      <c r="D24" s="31"/>
      <c r="E24" s="31"/>
      <c r="F24" s="31" t="s">
        <v>50</v>
      </c>
      <c r="G24" s="31" t="s">
        <v>33</v>
      </c>
      <c r="H24" s="32">
        <v>42370</v>
      </c>
      <c r="I24" s="32">
        <v>42735</v>
      </c>
      <c r="J24" s="32">
        <v>42528</v>
      </c>
      <c r="K24" s="32">
        <v>42395</v>
      </c>
      <c r="L24" s="31"/>
      <c r="M24" s="31"/>
      <c r="N24" s="31"/>
      <c r="O24" s="33">
        <v>0</v>
      </c>
      <c r="P24" s="34">
        <v>0</v>
      </c>
      <c r="Q24" s="34" t="s">
        <v>33</v>
      </c>
      <c r="R24" s="34" t="s">
        <v>33</v>
      </c>
      <c r="S24" s="34" t="s">
        <v>33</v>
      </c>
      <c r="T24" s="34" t="s">
        <v>33</v>
      </c>
      <c r="U24" s="34" t="s">
        <v>33</v>
      </c>
      <c r="V24" s="35"/>
      <c r="W24" s="33"/>
      <c r="X24" s="31" t="s">
        <v>35</v>
      </c>
      <c r="Y24" s="36"/>
      <c r="Z24" s="37" t="s">
        <v>33</v>
      </c>
    </row>
    <row r="25" spans="1:26" s="30" customFormat="1" x14ac:dyDescent="0.25">
      <c r="A25" s="70">
        <v>13</v>
      </c>
      <c r="B25" s="31" t="s">
        <v>32</v>
      </c>
      <c r="C25" s="31" t="s">
        <v>33</v>
      </c>
      <c r="D25" s="31"/>
      <c r="E25" s="31"/>
      <c r="F25" s="31" t="s">
        <v>51</v>
      </c>
      <c r="G25" s="31" t="s">
        <v>33</v>
      </c>
      <c r="H25" s="32">
        <v>42370</v>
      </c>
      <c r="I25" s="32">
        <v>42370</v>
      </c>
      <c r="J25" s="32">
        <v>42423</v>
      </c>
      <c r="K25" s="32">
        <v>42398</v>
      </c>
      <c r="L25" s="31"/>
      <c r="M25" s="31"/>
      <c r="N25" s="38" t="s">
        <v>34</v>
      </c>
      <c r="O25" s="33">
        <v>7049.8</v>
      </c>
      <c r="P25" s="34" t="s">
        <v>33</v>
      </c>
      <c r="Q25" s="34" t="s">
        <v>33</v>
      </c>
      <c r="R25" s="34" t="s">
        <v>33</v>
      </c>
      <c r="S25" s="34" t="s">
        <v>33</v>
      </c>
      <c r="T25" s="34" t="s">
        <v>33</v>
      </c>
      <c r="U25" s="34" t="s">
        <v>33</v>
      </c>
      <c r="V25" s="35"/>
      <c r="W25" s="33"/>
      <c r="X25" s="31" t="s">
        <v>38</v>
      </c>
      <c r="Y25" s="36"/>
      <c r="Z25" s="37" t="s">
        <v>33</v>
      </c>
    </row>
    <row r="26" spans="1:26" s="30" customFormat="1" x14ac:dyDescent="0.25">
      <c r="A26" s="70">
        <v>14</v>
      </c>
      <c r="B26" s="31" t="s">
        <v>32</v>
      </c>
      <c r="C26" s="31" t="s">
        <v>33</v>
      </c>
      <c r="D26" s="31"/>
      <c r="E26" s="31"/>
      <c r="F26" s="31" t="s">
        <v>52</v>
      </c>
      <c r="G26" s="31" t="s">
        <v>33</v>
      </c>
      <c r="H26" s="32">
        <v>42370</v>
      </c>
      <c r="I26" s="32">
        <v>42735</v>
      </c>
      <c r="J26" s="32">
        <v>42423</v>
      </c>
      <c r="K26" s="32">
        <v>42403</v>
      </c>
      <c r="L26" s="31"/>
      <c r="M26" s="31"/>
      <c r="N26" s="38" t="s">
        <v>34</v>
      </c>
      <c r="O26" s="33">
        <v>290</v>
      </c>
      <c r="P26" s="34" t="s">
        <v>33</v>
      </c>
      <c r="Q26" s="34" t="s">
        <v>33</v>
      </c>
      <c r="R26" s="34" t="s">
        <v>33</v>
      </c>
      <c r="S26" s="34" t="s">
        <v>33</v>
      </c>
      <c r="T26" s="34" t="s">
        <v>33</v>
      </c>
      <c r="U26" s="34" t="s">
        <v>33</v>
      </c>
      <c r="V26" s="35"/>
      <c r="W26" s="33"/>
      <c r="X26" s="31" t="s">
        <v>36</v>
      </c>
      <c r="Y26" s="36"/>
      <c r="Z26" s="37" t="s">
        <v>33</v>
      </c>
    </row>
    <row r="27" spans="1:26" s="30" customFormat="1" x14ac:dyDescent="0.25">
      <c r="A27" s="70">
        <v>15</v>
      </c>
      <c r="B27" s="31" t="s">
        <v>32</v>
      </c>
      <c r="C27" s="31" t="s">
        <v>33</v>
      </c>
      <c r="D27" s="31"/>
      <c r="E27" s="31"/>
      <c r="F27" s="31" t="s">
        <v>53</v>
      </c>
      <c r="G27" s="31" t="s">
        <v>33</v>
      </c>
      <c r="H27" s="32">
        <v>42370</v>
      </c>
      <c r="I27" s="32">
        <v>42735</v>
      </c>
      <c r="J27" s="32">
        <v>42536</v>
      </c>
      <c r="K27" s="32">
        <v>42405</v>
      </c>
      <c r="L27" s="31"/>
      <c r="M27" s="31"/>
      <c r="N27" s="38" t="s">
        <v>34</v>
      </c>
      <c r="O27" s="33">
        <v>210</v>
      </c>
      <c r="P27" s="34">
        <v>210</v>
      </c>
      <c r="Q27" s="34" t="s">
        <v>33</v>
      </c>
      <c r="R27" s="34" t="s">
        <v>33</v>
      </c>
      <c r="S27" s="34" t="s">
        <v>33</v>
      </c>
      <c r="T27" s="34" t="s">
        <v>33</v>
      </c>
      <c r="U27" s="34" t="s">
        <v>33</v>
      </c>
      <c r="V27" s="35"/>
      <c r="W27" s="33"/>
      <c r="X27" s="31" t="s">
        <v>35</v>
      </c>
      <c r="Y27" s="36"/>
      <c r="Z27" s="37" t="s">
        <v>33</v>
      </c>
    </row>
    <row r="28" spans="1:26" s="30" customFormat="1" x14ac:dyDescent="0.25">
      <c r="A28" s="70">
        <v>16</v>
      </c>
      <c r="B28" s="31" t="s">
        <v>32</v>
      </c>
      <c r="C28" s="31" t="s">
        <v>33</v>
      </c>
      <c r="D28" s="31"/>
      <c r="E28" s="31"/>
      <c r="F28" s="31" t="s">
        <v>54</v>
      </c>
      <c r="G28" s="31" t="s">
        <v>33</v>
      </c>
      <c r="H28" s="32">
        <v>42370</v>
      </c>
      <c r="I28" s="32">
        <v>42735</v>
      </c>
      <c r="J28" s="32">
        <v>42412</v>
      </c>
      <c r="K28" s="32">
        <v>42408</v>
      </c>
      <c r="L28" s="31"/>
      <c r="M28" s="31"/>
      <c r="N28" s="31"/>
      <c r="O28" s="33">
        <v>0</v>
      </c>
      <c r="P28" s="34">
        <v>0</v>
      </c>
      <c r="Q28" s="34" t="s">
        <v>33</v>
      </c>
      <c r="R28" s="34" t="s">
        <v>33</v>
      </c>
      <c r="S28" s="34" t="s">
        <v>33</v>
      </c>
      <c r="T28" s="34" t="s">
        <v>33</v>
      </c>
      <c r="U28" s="34" t="s">
        <v>33</v>
      </c>
      <c r="V28" s="35"/>
      <c r="W28" s="33"/>
      <c r="X28" s="31" t="s">
        <v>35</v>
      </c>
      <c r="Y28" s="36"/>
      <c r="Z28" s="37" t="s">
        <v>33</v>
      </c>
    </row>
    <row r="29" spans="1:26" s="30" customFormat="1" x14ac:dyDescent="0.25">
      <c r="A29" s="70">
        <v>17</v>
      </c>
      <c r="B29" s="31" t="s">
        <v>32</v>
      </c>
      <c r="C29" s="31" t="s">
        <v>33</v>
      </c>
      <c r="D29" s="31"/>
      <c r="E29" s="31"/>
      <c r="F29" s="31" t="s">
        <v>55</v>
      </c>
      <c r="G29" s="31" t="s">
        <v>33</v>
      </c>
      <c r="H29" s="32">
        <v>42370</v>
      </c>
      <c r="I29" s="32">
        <v>42735</v>
      </c>
      <c r="J29" s="32">
        <v>42423</v>
      </c>
      <c r="K29" s="32">
        <v>42410</v>
      </c>
      <c r="L29" s="31"/>
      <c r="M29" s="31"/>
      <c r="N29" s="38" t="s">
        <v>34</v>
      </c>
      <c r="O29" s="33">
        <v>450</v>
      </c>
      <c r="P29" s="34" t="s">
        <v>33</v>
      </c>
      <c r="Q29" s="34" t="s">
        <v>33</v>
      </c>
      <c r="R29" s="34" t="s">
        <v>33</v>
      </c>
      <c r="S29" s="34" t="s">
        <v>33</v>
      </c>
      <c r="T29" s="34" t="s">
        <v>33</v>
      </c>
      <c r="U29" s="34" t="s">
        <v>33</v>
      </c>
      <c r="V29" s="35"/>
      <c r="W29" s="33"/>
      <c r="X29" s="31" t="s">
        <v>36</v>
      </c>
      <c r="Y29" s="36"/>
      <c r="Z29" s="37" t="s">
        <v>33</v>
      </c>
    </row>
    <row r="30" spans="1:26" s="30" customFormat="1" x14ac:dyDescent="0.25">
      <c r="A30" s="70">
        <v>18</v>
      </c>
      <c r="B30" s="31" t="s">
        <v>32</v>
      </c>
      <c r="C30" s="31" t="s">
        <v>33</v>
      </c>
      <c r="D30" s="31"/>
      <c r="E30" s="31"/>
      <c r="F30" s="31" t="s">
        <v>56</v>
      </c>
      <c r="G30" s="31" t="s">
        <v>33</v>
      </c>
      <c r="H30" s="32">
        <v>42370</v>
      </c>
      <c r="I30" s="32">
        <v>42735</v>
      </c>
      <c r="J30" s="32">
        <v>42717</v>
      </c>
      <c r="K30" s="32">
        <v>42420</v>
      </c>
      <c r="L30" s="31"/>
      <c r="M30" s="31"/>
      <c r="N30" s="38" t="s">
        <v>34</v>
      </c>
      <c r="O30" s="33">
        <v>21000</v>
      </c>
      <c r="P30" s="34">
        <v>21000</v>
      </c>
      <c r="Q30" s="34" t="s">
        <v>33</v>
      </c>
      <c r="R30" s="34" t="s">
        <v>33</v>
      </c>
      <c r="S30" s="34" t="s">
        <v>33</v>
      </c>
      <c r="T30" s="34" t="s">
        <v>33</v>
      </c>
      <c r="U30" s="34" t="s">
        <v>33</v>
      </c>
      <c r="V30" s="35"/>
      <c r="W30" s="33"/>
      <c r="X30" s="31" t="s">
        <v>35</v>
      </c>
      <c r="Y30" s="36"/>
      <c r="Z30" s="37" t="s">
        <v>33</v>
      </c>
    </row>
    <row r="31" spans="1:26" s="30" customFormat="1" x14ac:dyDescent="0.25">
      <c r="A31" s="70">
        <v>19</v>
      </c>
      <c r="B31" s="31" t="s">
        <v>32</v>
      </c>
      <c r="C31" s="31" t="s">
        <v>33</v>
      </c>
      <c r="D31" s="31"/>
      <c r="E31" s="31"/>
      <c r="F31" s="31" t="s">
        <v>57</v>
      </c>
      <c r="G31" s="31" t="s">
        <v>33</v>
      </c>
      <c r="H31" s="32">
        <v>42370</v>
      </c>
      <c r="I31" s="32">
        <v>42735</v>
      </c>
      <c r="J31" s="32">
        <v>42422</v>
      </c>
      <c r="K31" s="32">
        <v>42421</v>
      </c>
      <c r="L31" s="31"/>
      <c r="M31" s="31"/>
      <c r="N31" s="31"/>
      <c r="O31" s="33">
        <v>0</v>
      </c>
      <c r="P31" s="34">
        <v>0</v>
      </c>
      <c r="Q31" s="34" t="s">
        <v>33</v>
      </c>
      <c r="R31" s="34" t="s">
        <v>33</v>
      </c>
      <c r="S31" s="34" t="s">
        <v>33</v>
      </c>
      <c r="T31" s="34" t="s">
        <v>33</v>
      </c>
      <c r="U31" s="34" t="s">
        <v>33</v>
      </c>
      <c r="V31" s="35"/>
      <c r="W31" s="33"/>
      <c r="X31" s="31" t="s">
        <v>35</v>
      </c>
      <c r="Y31" s="36"/>
      <c r="Z31" s="37" t="s">
        <v>33</v>
      </c>
    </row>
    <row r="32" spans="1:26" s="30" customFormat="1" x14ac:dyDescent="0.25">
      <c r="A32" s="70">
        <v>20</v>
      </c>
      <c r="B32" s="31" t="s">
        <v>32</v>
      </c>
      <c r="C32" s="31" t="s">
        <v>33</v>
      </c>
      <c r="D32" s="31"/>
      <c r="E32" s="31"/>
      <c r="F32" s="31" t="s">
        <v>58</v>
      </c>
      <c r="G32" s="31" t="s">
        <v>33</v>
      </c>
      <c r="H32" s="32">
        <v>42370</v>
      </c>
      <c r="I32" s="32">
        <v>42370</v>
      </c>
      <c r="J32" s="32">
        <v>42426</v>
      </c>
      <c r="K32" s="32">
        <v>42422</v>
      </c>
      <c r="L32" s="31"/>
      <c r="M32" s="31"/>
      <c r="N32" s="38" t="s">
        <v>34</v>
      </c>
      <c r="O32" s="33">
        <v>638.07000000000005</v>
      </c>
      <c r="P32" s="34" t="s">
        <v>33</v>
      </c>
      <c r="Q32" s="34" t="s">
        <v>33</v>
      </c>
      <c r="R32" s="34" t="s">
        <v>33</v>
      </c>
      <c r="S32" s="34" t="s">
        <v>33</v>
      </c>
      <c r="T32" s="34" t="s">
        <v>33</v>
      </c>
      <c r="U32" s="34" t="s">
        <v>33</v>
      </c>
      <c r="V32" s="35"/>
      <c r="W32" s="33"/>
      <c r="X32" s="31" t="s">
        <v>36</v>
      </c>
      <c r="Y32" s="36"/>
      <c r="Z32" s="37" t="s">
        <v>33</v>
      </c>
    </row>
    <row r="33" spans="1:26" s="30" customFormat="1" x14ac:dyDescent="0.25">
      <c r="A33" s="70">
        <v>21</v>
      </c>
      <c r="B33" s="31" t="s">
        <v>32</v>
      </c>
      <c r="C33" s="31" t="s">
        <v>33</v>
      </c>
      <c r="D33" s="31"/>
      <c r="E33" s="31"/>
      <c r="F33" s="31" t="s">
        <v>59</v>
      </c>
      <c r="G33" s="31" t="s">
        <v>33</v>
      </c>
      <c r="H33" s="32">
        <v>42370</v>
      </c>
      <c r="I33" s="32">
        <v>42735</v>
      </c>
      <c r="J33" s="32">
        <v>42534</v>
      </c>
      <c r="K33" s="32">
        <v>42426</v>
      </c>
      <c r="L33" s="31"/>
      <c r="M33" s="31"/>
      <c r="N33" s="38" t="s">
        <v>34</v>
      </c>
      <c r="O33" s="33">
        <v>9479.14</v>
      </c>
      <c r="P33" s="34">
        <v>9479.14</v>
      </c>
      <c r="Q33" s="34" t="s">
        <v>33</v>
      </c>
      <c r="R33" s="34" t="s">
        <v>33</v>
      </c>
      <c r="S33" s="34" t="s">
        <v>33</v>
      </c>
      <c r="T33" s="34" t="s">
        <v>33</v>
      </c>
      <c r="U33" s="34" t="s">
        <v>33</v>
      </c>
      <c r="V33" s="35"/>
      <c r="W33" s="33"/>
      <c r="X33" s="31" t="s">
        <v>35</v>
      </c>
      <c r="Y33" s="36"/>
      <c r="Z33" s="37" t="s">
        <v>33</v>
      </c>
    </row>
    <row r="34" spans="1:26" s="30" customFormat="1" x14ac:dyDescent="0.25">
      <c r="A34" s="70">
        <v>22</v>
      </c>
      <c r="B34" s="31" t="s">
        <v>32</v>
      </c>
      <c r="C34" s="31" t="s">
        <v>33</v>
      </c>
      <c r="D34" s="31"/>
      <c r="E34" s="31"/>
      <c r="F34" s="31" t="s">
        <v>60</v>
      </c>
      <c r="G34" s="31" t="s">
        <v>33</v>
      </c>
      <c r="H34" s="32">
        <v>42370</v>
      </c>
      <c r="I34" s="32">
        <v>42735</v>
      </c>
      <c r="J34" s="32">
        <v>42465</v>
      </c>
      <c r="K34" s="32">
        <v>42429</v>
      </c>
      <c r="L34" s="31"/>
      <c r="M34" s="31"/>
      <c r="N34" s="31"/>
      <c r="O34" s="33">
        <v>0</v>
      </c>
      <c r="P34" s="34">
        <v>0</v>
      </c>
      <c r="Q34" s="34" t="s">
        <v>33</v>
      </c>
      <c r="R34" s="34" t="s">
        <v>33</v>
      </c>
      <c r="S34" s="34" t="s">
        <v>33</v>
      </c>
      <c r="T34" s="34" t="s">
        <v>33</v>
      </c>
      <c r="U34" s="34" t="s">
        <v>33</v>
      </c>
      <c r="V34" s="35"/>
      <c r="W34" s="33"/>
      <c r="X34" s="31" t="s">
        <v>35</v>
      </c>
      <c r="Y34" s="36"/>
      <c r="Z34" s="37" t="s">
        <v>33</v>
      </c>
    </row>
    <row r="35" spans="1:26" s="30" customFormat="1" x14ac:dyDescent="0.25">
      <c r="A35" s="70">
        <v>23</v>
      </c>
      <c r="B35" s="31" t="s">
        <v>32</v>
      </c>
      <c r="C35" s="31" t="s">
        <v>33</v>
      </c>
      <c r="D35" s="31"/>
      <c r="E35" s="31"/>
      <c r="F35" s="31" t="s">
        <v>61</v>
      </c>
      <c r="G35" s="31" t="s">
        <v>33</v>
      </c>
      <c r="H35" s="32">
        <v>42370</v>
      </c>
      <c r="I35" s="32">
        <v>42735</v>
      </c>
      <c r="J35" s="32">
        <v>42566</v>
      </c>
      <c r="K35" s="32">
        <v>42432</v>
      </c>
      <c r="L35" s="31"/>
      <c r="M35" s="31"/>
      <c r="N35" s="31"/>
      <c r="O35" s="33">
        <v>0</v>
      </c>
      <c r="P35" s="34">
        <v>0</v>
      </c>
      <c r="Q35" s="34" t="s">
        <v>33</v>
      </c>
      <c r="R35" s="34" t="s">
        <v>33</v>
      </c>
      <c r="S35" s="34" t="s">
        <v>33</v>
      </c>
      <c r="T35" s="34" t="s">
        <v>33</v>
      </c>
      <c r="U35" s="34" t="s">
        <v>33</v>
      </c>
      <c r="V35" s="35"/>
      <c r="W35" s="33"/>
      <c r="X35" s="31" t="s">
        <v>35</v>
      </c>
      <c r="Y35" s="36"/>
      <c r="Z35" s="37" t="s">
        <v>33</v>
      </c>
    </row>
    <row r="36" spans="1:26" s="30" customFormat="1" x14ac:dyDescent="0.25">
      <c r="A36" s="70">
        <v>24</v>
      </c>
      <c r="B36" s="31" t="s">
        <v>32</v>
      </c>
      <c r="C36" s="31" t="s">
        <v>33</v>
      </c>
      <c r="D36" s="31"/>
      <c r="E36" s="31"/>
      <c r="F36" s="31" t="s">
        <v>62</v>
      </c>
      <c r="G36" s="31" t="s">
        <v>33</v>
      </c>
      <c r="H36" s="32">
        <v>42370</v>
      </c>
      <c r="I36" s="32">
        <v>42735</v>
      </c>
      <c r="J36" s="32">
        <v>42451</v>
      </c>
      <c r="K36" s="32">
        <v>42433</v>
      </c>
      <c r="L36" s="31"/>
      <c r="M36" s="31"/>
      <c r="N36" s="38" t="s">
        <v>34</v>
      </c>
      <c r="O36" s="33">
        <v>513.28</v>
      </c>
      <c r="P36" s="34">
        <v>513.28</v>
      </c>
      <c r="Q36" s="34" t="s">
        <v>33</v>
      </c>
      <c r="R36" s="34" t="s">
        <v>33</v>
      </c>
      <c r="S36" s="34" t="s">
        <v>33</v>
      </c>
      <c r="T36" s="34" t="s">
        <v>33</v>
      </c>
      <c r="U36" s="34" t="s">
        <v>33</v>
      </c>
      <c r="V36" s="35"/>
      <c r="W36" s="33"/>
      <c r="X36" s="31" t="s">
        <v>35</v>
      </c>
      <c r="Y36" s="36"/>
      <c r="Z36" s="37" t="s">
        <v>33</v>
      </c>
    </row>
    <row r="37" spans="1:26" s="30" customFormat="1" x14ac:dyDescent="0.25">
      <c r="A37" s="70">
        <v>25</v>
      </c>
      <c r="B37" s="31" t="s">
        <v>32</v>
      </c>
      <c r="C37" s="31" t="s">
        <v>33</v>
      </c>
      <c r="D37" s="31"/>
      <c r="E37" s="31"/>
      <c r="F37" s="31" t="s">
        <v>63</v>
      </c>
      <c r="G37" s="31" t="s">
        <v>33</v>
      </c>
      <c r="H37" s="32">
        <v>42370</v>
      </c>
      <c r="I37" s="32">
        <v>42735</v>
      </c>
      <c r="J37" s="32">
        <v>42502</v>
      </c>
      <c r="K37" s="32">
        <v>42436</v>
      </c>
      <c r="L37" s="31"/>
      <c r="M37" s="31"/>
      <c r="N37" s="38" t="s">
        <v>34</v>
      </c>
      <c r="O37" s="33">
        <v>362.51</v>
      </c>
      <c r="P37" s="34">
        <v>362.51</v>
      </c>
      <c r="Q37" s="34" t="s">
        <v>33</v>
      </c>
      <c r="R37" s="34" t="s">
        <v>33</v>
      </c>
      <c r="S37" s="34" t="s">
        <v>33</v>
      </c>
      <c r="T37" s="34" t="s">
        <v>33</v>
      </c>
      <c r="U37" s="34" t="s">
        <v>33</v>
      </c>
      <c r="V37" s="35"/>
      <c r="W37" s="33"/>
      <c r="X37" s="31" t="s">
        <v>35</v>
      </c>
      <c r="Y37" s="36"/>
      <c r="Z37" s="37" t="s">
        <v>33</v>
      </c>
    </row>
    <row r="38" spans="1:26" s="30" customFormat="1" x14ac:dyDescent="0.25">
      <c r="A38" s="70">
        <v>26</v>
      </c>
      <c r="B38" s="31" t="s">
        <v>32</v>
      </c>
      <c r="C38" s="31" t="s">
        <v>33</v>
      </c>
      <c r="D38" s="31"/>
      <c r="E38" s="31"/>
      <c r="F38" s="31" t="s">
        <v>65</v>
      </c>
      <c r="G38" s="31" t="s">
        <v>33</v>
      </c>
      <c r="H38" s="32">
        <v>42370</v>
      </c>
      <c r="I38" s="87">
        <v>42370</v>
      </c>
      <c r="J38" s="32">
        <v>42443</v>
      </c>
      <c r="K38" s="32">
        <v>42437</v>
      </c>
      <c r="L38" s="31"/>
      <c r="M38" s="31"/>
      <c r="N38" s="31"/>
      <c r="O38" s="33">
        <v>0</v>
      </c>
      <c r="P38" s="34" t="s">
        <v>33</v>
      </c>
      <c r="Q38" s="34" t="s">
        <v>33</v>
      </c>
      <c r="R38" s="34" t="s">
        <v>33</v>
      </c>
      <c r="S38" s="34" t="s">
        <v>33</v>
      </c>
      <c r="T38" s="34" t="s">
        <v>33</v>
      </c>
      <c r="U38" s="34" t="s">
        <v>33</v>
      </c>
      <c r="V38" s="35"/>
      <c r="W38" s="33"/>
      <c r="X38" s="31" t="s">
        <v>36</v>
      </c>
      <c r="Y38" s="36"/>
      <c r="Z38" s="37" t="s">
        <v>33</v>
      </c>
    </row>
    <row r="39" spans="1:26" s="30" customFormat="1" x14ac:dyDescent="0.25">
      <c r="A39" s="70">
        <v>27</v>
      </c>
      <c r="B39" s="31" t="s">
        <v>32</v>
      </c>
      <c r="C39" s="31" t="s">
        <v>33</v>
      </c>
      <c r="D39" s="31"/>
      <c r="E39" s="31"/>
      <c r="F39" s="31" t="s">
        <v>64</v>
      </c>
      <c r="G39" s="31" t="s">
        <v>33</v>
      </c>
      <c r="H39" s="32">
        <v>42370</v>
      </c>
      <c r="I39" s="32">
        <v>42735</v>
      </c>
      <c r="J39" s="32">
        <v>42443</v>
      </c>
      <c r="K39" s="32">
        <v>42437</v>
      </c>
      <c r="L39" s="31"/>
      <c r="M39" s="31"/>
      <c r="N39" s="38" t="s">
        <v>34</v>
      </c>
      <c r="O39" s="33">
        <v>1059</v>
      </c>
      <c r="P39" s="34">
        <v>1059</v>
      </c>
      <c r="Q39" s="34" t="s">
        <v>33</v>
      </c>
      <c r="R39" s="34" t="s">
        <v>33</v>
      </c>
      <c r="S39" s="34" t="s">
        <v>33</v>
      </c>
      <c r="T39" s="34" t="s">
        <v>33</v>
      </c>
      <c r="U39" s="34" t="s">
        <v>33</v>
      </c>
      <c r="V39" s="35"/>
      <c r="W39" s="33"/>
      <c r="X39" s="31" t="s">
        <v>35</v>
      </c>
      <c r="Y39" s="36"/>
      <c r="Z39" s="37" t="s">
        <v>33</v>
      </c>
    </row>
    <row r="40" spans="1:26" s="30" customFormat="1" x14ac:dyDescent="0.25">
      <c r="A40" s="70">
        <v>28</v>
      </c>
      <c r="B40" s="31" t="s">
        <v>32</v>
      </c>
      <c r="C40" s="31" t="s">
        <v>33</v>
      </c>
      <c r="D40" s="31"/>
      <c r="E40" s="31"/>
      <c r="F40" s="31" t="s">
        <v>66</v>
      </c>
      <c r="G40" s="31" t="s">
        <v>33</v>
      </c>
      <c r="H40" s="32">
        <v>42370</v>
      </c>
      <c r="I40" s="32">
        <v>42735</v>
      </c>
      <c r="J40" s="32">
        <v>42444</v>
      </c>
      <c r="K40" s="32">
        <v>42437</v>
      </c>
      <c r="L40" s="31"/>
      <c r="M40" s="31"/>
      <c r="N40" s="38" t="s">
        <v>34</v>
      </c>
      <c r="O40" s="33">
        <v>254.69</v>
      </c>
      <c r="P40" s="34">
        <v>254.69</v>
      </c>
      <c r="Q40" s="34" t="s">
        <v>33</v>
      </c>
      <c r="R40" s="34" t="s">
        <v>33</v>
      </c>
      <c r="S40" s="34" t="s">
        <v>33</v>
      </c>
      <c r="T40" s="34" t="s">
        <v>33</v>
      </c>
      <c r="U40" s="34" t="s">
        <v>33</v>
      </c>
      <c r="V40" s="35"/>
      <c r="W40" s="33"/>
      <c r="X40" s="31" t="s">
        <v>35</v>
      </c>
      <c r="Y40" s="36"/>
      <c r="Z40" s="37" t="s">
        <v>33</v>
      </c>
    </row>
    <row r="41" spans="1:26" s="30" customFormat="1" x14ac:dyDescent="0.25">
      <c r="A41" s="70">
        <v>29</v>
      </c>
      <c r="B41" s="31" t="s">
        <v>32</v>
      </c>
      <c r="C41" s="31" t="s">
        <v>33</v>
      </c>
      <c r="D41" s="31"/>
      <c r="E41" s="31"/>
      <c r="F41" s="31" t="s">
        <v>67</v>
      </c>
      <c r="G41" s="31" t="s">
        <v>33</v>
      </c>
      <c r="H41" s="32">
        <v>42370</v>
      </c>
      <c r="I41" s="32">
        <v>42735</v>
      </c>
      <c r="J41" s="32">
        <v>42450</v>
      </c>
      <c r="K41" s="32">
        <v>42450</v>
      </c>
      <c r="L41" s="31"/>
      <c r="M41" s="31"/>
      <c r="N41" s="38" t="s">
        <v>34</v>
      </c>
      <c r="O41" s="33">
        <v>85.4</v>
      </c>
      <c r="P41" s="34" t="s">
        <v>33</v>
      </c>
      <c r="Q41" s="34" t="s">
        <v>33</v>
      </c>
      <c r="R41" s="34" t="s">
        <v>33</v>
      </c>
      <c r="S41" s="34" t="s">
        <v>33</v>
      </c>
      <c r="T41" s="34" t="s">
        <v>33</v>
      </c>
      <c r="U41" s="34" t="s">
        <v>33</v>
      </c>
      <c r="V41" s="35"/>
      <c r="W41" s="33"/>
      <c r="X41" s="31" t="s">
        <v>38</v>
      </c>
      <c r="Y41" s="36"/>
      <c r="Z41" s="37" t="s">
        <v>33</v>
      </c>
    </row>
    <row r="42" spans="1:26" s="30" customFormat="1" x14ac:dyDescent="0.25">
      <c r="A42" s="70">
        <v>30</v>
      </c>
      <c r="B42" s="31" t="s">
        <v>32</v>
      </c>
      <c r="C42" s="31" t="s">
        <v>33</v>
      </c>
      <c r="D42" s="31"/>
      <c r="E42" s="31"/>
      <c r="F42" s="31" t="s">
        <v>68</v>
      </c>
      <c r="G42" s="31" t="s">
        <v>33</v>
      </c>
      <c r="H42" s="32">
        <v>42370</v>
      </c>
      <c r="I42" s="32">
        <v>42735</v>
      </c>
      <c r="J42" s="32">
        <v>42515</v>
      </c>
      <c r="K42" s="32">
        <v>42458</v>
      </c>
      <c r="L42" s="31"/>
      <c r="M42" s="31"/>
      <c r="N42" s="38" t="s">
        <v>34</v>
      </c>
      <c r="O42" s="33">
        <v>300</v>
      </c>
      <c r="P42" s="34" t="s">
        <v>33</v>
      </c>
      <c r="Q42" s="34" t="s">
        <v>33</v>
      </c>
      <c r="R42" s="34" t="s">
        <v>33</v>
      </c>
      <c r="S42" s="34" t="s">
        <v>33</v>
      </c>
      <c r="T42" s="34" t="s">
        <v>33</v>
      </c>
      <c r="U42" s="34" t="s">
        <v>33</v>
      </c>
      <c r="V42" s="35"/>
      <c r="W42" s="33"/>
      <c r="X42" s="31" t="s">
        <v>36</v>
      </c>
      <c r="Y42" s="36"/>
      <c r="Z42" s="37" t="s">
        <v>33</v>
      </c>
    </row>
    <row r="43" spans="1:26" s="30" customFormat="1" x14ac:dyDescent="0.25">
      <c r="A43" s="70">
        <v>31</v>
      </c>
      <c r="B43" s="31" t="s">
        <v>32</v>
      </c>
      <c r="C43" s="31" t="s">
        <v>33</v>
      </c>
      <c r="D43" s="31"/>
      <c r="E43" s="31"/>
      <c r="F43" s="31" t="s">
        <v>69</v>
      </c>
      <c r="G43" s="31" t="s">
        <v>33</v>
      </c>
      <c r="H43" s="32">
        <v>42370</v>
      </c>
      <c r="I43" s="32">
        <v>42735</v>
      </c>
      <c r="J43" s="32">
        <v>42460</v>
      </c>
      <c r="K43" s="32">
        <v>42459</v>
      </c>
      <c r="L43" s="31"/>
      <c r="M43" s="31"/>
      <c r="N43" s="38" t="s">
        <v>34</v>
      </c>
      <c r="O43" s="33">
        <v>1919.51</v>
      </c>
      <c r="P43" s="34">
        <v>1919.51</v>
      </c>
      <c r="Q43" s="34" t="s">
        <v>33</v>
      </c>
      <c r="R43" s="34" t="s">
        <v>33</v>
      </c>
      <c r="S43" s="34" t="s">
        <v>33</v>
      </c>
      <c r="T43" s="34" t="s">
        <v>33</v>
      </c>
      <c r="U43" s="34" t="s">
        <v>33</v>
      </c>
      <c r="V43" s="35"/>
      <c r="W43" s="33"/>
      <c r="X43" s="31" t="s">
        <v>35</v>
      </c>
      <c r="Y43" s="36"/>
      <c r="Z43" s="37" t="s">
        <v>33</v>
      </c>
    </row>
    <row r="44" spans="1:26" s="30" customFormat="1" x14ac:dyDescent="0.25">
      <c r="A44" s="70">
        <v>32</v>
      </c>
      <c r="B44" s="31" t="s">
        <v>32</v>
      </c>
      <c r="C44" s="31" t="s">
        <v>33</v>
      </c>
      <c r="D44" s="31"/>
      <c r="E44" s="31"/>
      <c r="F44" s="31" t="s">
        <v>70</v>
      </c>
      <c r="G44" s="31" t="s">
        <v>33</v>
      </c>
      <c r="H44" s="32">
        <v>42370</v>
      </c>
      <c r="I44" s="32">
        <v>42735</v>
      </c>
      <c r="J44" s="32">
        <v>42466</v>
      </c>
      <c r="K44" s="32">
        <v>42461</v>
      </c>
      <c r="L44" s="31"/>
      <c r="M44" s="31"/>
      <c r="N44" s="38" t="s">
        <v>34</v>
      </c>
      <c r="O44" s="33">
        <v>322.19</v>
      </c>
      <c r="P44" s="34">
        <v>322.19</v>
      </c>
      <c r="Q44" s="34" t="s">
        <v>33</v>
      </c>
      <c r="R44" s="34" t="s">
        <v>33</v>
      </c>
      <c r="S44" s="34" t="s">
        <v>33</v>
      </c>
      <c r="T44" s="34" t="s">
        <v>33</v>
      </c>
      <c r="U44" s="34" t="s">
        <v>33</v>
      </c>
      <c r="V44" s="35"/>
      <c r="W44" s="33"/>
      <c r="X44" s="31" t="s">
        <v>35</v>
      </c>
      <c r="Y44" s="36"/>
      <c r="Z44" s="37" t="s">
        <v>33</v>
      </c>
    </row>
    <row r="45" spans="1:26" s="30" customFormat="1" x14ac:dyDescent="0.25">
      <c r="A45" s="70">
        <v>33</v>
      </c>
      <c r="B45" s="31" t="s">
        <v>32</v>
      </c>
      <c r="C45" s="31" t="s">
        <v>33</v>
      </c>
      <c r="D45" s="31"/>
      <c r="E45" s="31"/>
      <c r="F45" s="31" t="s">
        <v>71</v>
      </c>
      <c r="G45" s="31" t="s">
        <v>33</v>
      </c>
      <c r="H45" s="32">
        <v>42370</v>
      </c>
      <c r="I45" s="32">
        <v>42735</v>
      </c>
      <c r="J45" s="32">
        <v>42472</v>
      </c>
      <c r="K45" s="32">
        <v>42461</v>
      </c>
      <c r="L45" s="31"/>
      <c r="M45" s="31"/>
      <c r="N45" s="38" t="s">
        <v>34</v>
      </c>
      <c r="O45" s="33">
        <v>754.01</v>
      </c>
      <c r="P45" s="34">
        <v>754.01</v>
      </c>
      <c r="Q45" s="34" t="s">
        <v>33</v>
      </c>
      <c r="R45" s="34" t="s">
        <v>33</v>
      </c>
      <c r="S45" s="34" t="s">
        <v>33</v>
      </c>
      <c r="T45" s="34" t="s">
        <v>33</v>
      </c>
      <c r="U45" s="34" t="s">
        <v>33</v>
      </c>
      <c r="V45" s="35"/>
      <c r="W45" s="33"/>
      <c r="X45" s="31" t="s">
        <v>35</v>
      </c>
      <c r="Y45" s="36"/>
      <c r="Z45" s="37" t="s">
        <v>33</v>
      </c>
    </row>
    <row r="46" spans="1:26" s="30" customFormat="1" x14ac:dyDescent="0.25">
      <c r="A46" s="70">
        <v>34</v>
      </c>
      <c r="B46" s="31" t="s">
        <v>32</v>
      </c>
      <c r="C46" s="31" t="s">
        <v>33</v>
      </c>
      <c r="D46" s="31"/>
      <c r="E46" s="31"/>
      <c r="F46" s="31" t="s">
        <v>72</v>
      </c>
      <c r="G46" s="31" t="s">
        <v>33</v>
      </c>
      <c r="H46" s="32">
        <v>42370</v>
      </c>
      <c r="I46" s="32">
        <v>42735</v>
      </c>
      <c r="J46" s="32">
        <v>42472</v>
      </c>
      <c r="K46" s="32">
        <v>42461</v>
      </c>
      <c r="L46" s="31"/>
      <c r="M46" s="31"/>
      <c r="N46" s="31"/>
      <c r="O46" s="33">
        <v>0</v>
      </c>
      <c r="P46" s="34" t="s">
        <v>33</v>
      </c>
      <c r="Q46" s="34" t="s">
        <v>33</v>
      </c>
      <c r="R46" s="34" t="s">
        <v>33</v>
      </c>
      <c r="S46" s="34" t="s">
        <v>33</v>
      </c>
      <c r="T46" s="34" t="s">
        <v>33</v>
      </c>
      <c r="U46" s="34" t="s">
        <v>33</v>
      </c>
      <c r="V46" s="35"/>
      <c r="W46" s="33"/>
      <c r="X46" s="31" t="s">
        <v>36</v>
      </c>
      <c r="Y46" s="36"/>
      <c r="Z46" s="37" t="s">
        <v>33</v>
      </c>
    </row>
    <row r="47" spans="1:26" s="30" customFormat="1" x14ac:dyDescent="0.25">
      <c r="A47" s="70">
        <v>35</v>
      </c>
      <c r="B47" s="31" t="s">
        <v>32</v>
      </c>
      <c r="C47" s="31" t="s">
        <v>33</v>
      </c>
      <c r="D47" s="31"/>
      <c r="E47" s="31"/>
      <c r="F47" s="31" t="s">
        <v>73</v>
      </c>
      <c r="G47" s="31" t="s">
        <v>33</v>
      </c>
      <c r="H47" s="32">
        <v>42370</v>
      </c>
      <c r="I47" s="32">
        <v>42735</v>
      </c>
      <c r="J47" s="32">
        <v>42482</v>
      </c>
      <c r="K47" s="32">
        <v>42461</v>
      </c>
      <c r="L47" s="31"/>
      <c r="M47" s="31"/>
      <c r="N47" s="38" t="s">
        <v>34</v>
      </c>
      <c r="O47" s="33">
        <v>994.56</v>
      </c>
      <c r="P47" s="34">
        <v>994.56</v>
      </c>
      <c r="Q47" s="34" t="s">
        <v>33</v>
      </c>
      <c r="R47" s="34" t="s">
        <v>33</v>
      </c>
      <c r="S47" s="34" t="s">
        <v>33</v>
      </c>
      <c r="T47" s="34" t="s">
        <v>33</v>
      </c>
      <c r="U47" s="34" t="s">
        <v>33</v>
      </c>
      <c r="V47" s="35"/>
      <c r="W47" s="33"/>
      <c r="X47" s="31" t="s">
        <v>35</v>
      </c>
      <c r="Y47" s="36"/>
      <c r="Z47" s="37" t="s">
        <v>33</v>
      </c>
    </row>
    <row r="48" spans="1:26" s="30" customFormat="1" x14ac:dyDescent="0.25">
      <c r="A48" s="70">
        <v>36</v>
      </c>
      <c r="B48" s="31" t="s">
        <v>32</v>
      </c>
      <c r="C48" s="31" t="s">
        <v>33</v>
      </c>
      <c r="D48" s="31"/>
      <c r="E48" s="31"/>
      <c r="F48" s="31" t="s">
        <v>74</v>
      </c>
      <c r="G48" s="31" t="s">
        <v>33</v>
      </c>
      <c r="H48" s="32">
        <v>42370</v>
      </c>
      <c r="I48" s="32">
        <v>42735</v>
      </c>
      <c r="J48" s="32">
        <v>42482</v>
      </c>
      <c r="K48" s="32">
        <v>42461</v>
      </c>
      <c r="L48" s="31"/>
      <c r="M48" s="31"/>
      <c r="N48" s="38" t="s">
        <v>34</v>
      </c>
      <c r="O48" s="33">
        <v>483.75</v>
      </c>
      <c r="P48" s="34">
        <v>483.75</v>
      </c>
      <c r="Q48" s="34" t="s">
        <v>33</v>
      </c>
      <c r="R48" s="34" t="s">
        <v>33</v>
      </c>
      <c r="S48" s="34" t="s">
        <v>33</v>
      </c>
      <c r="T48" s="34" t="s">
        <v>33</v>
      </c>
      <c r="U48" s="34" t="s">
        <v>33</v>
      </c>
      <c r="V48" s="35"/>
      <c r="W48" s="33"/>
      <c r="X48" s="31" t="s">
        <v>35</v>
      </c>
      <c r="Y48" s="36"/>
      <c r="Z48" s="37" t="s">
        <v>33</v>
      </c>
    </row>
    <row r="49" spans="1:26" s="30" customFormat="1" x14ac:dyDescent="0.25">
      <c r="A49" s="70">
        <v>37</v>
      </c>
      <c r="B49" s="31" t="s">
        <v>32</v>
      </c>
      <c r="C49" s="31" t="s">
        <v>33</v>
      </c>
      <c r="D49" s="31"/>
      <c r="E49" s="31"/>
      <c r="F49" s="31" t="s">
        <v>75</v>
      </c>
      <c r="G49" s="31" t="s">
        <v>33</v>
      </c>
      <c r="H49" s="32">
        <v>42370</v>
      </c>
      <c r="I49" s="32">
        <v>42735</v>
      </c>
      <c r="J49" s="32">
        <v>42487</v>
      </c>
      <c r="K49" s="32">
        <v>42464</v>
      </c>
      <c r="L49" s="31"/>
      <c r="M49" s="31"/>
      <c r="N49" s="38" t="s">
        <v>34</v>
      </c>
      <c r="O49" s="33">
        <v>300</v>
      </c>
      <c r="P49" s="34" t="s">
        <v>33</v>
      </c>
      <c r="Q49" s="34" t="s">
        <v>33</v>
      </c>
      <c r="R49" s="34" t="s">
        <v>33</v>
      </c>
      <c r="S49" s="34" t="s">
        <v>33</v>
      </c>
      <c r="T49" s="34" t="s">
        <v>33</v>
      </c>
      <c r="U49" s="34" t="s">
        <v>33</v>
      </c>
      <c r="V49" s="35"/>
      <c r="W49" s="33"/>
      <c r="X49" s="31" t="s">
        <v>37</v>
      </c>
      <c r="Y49" s="36"/>
      <c r="Z49" s="37" t="s">
        <v>33</v>
      </c>
    </row>
    <row r="50" spans="1:26" s="30" customFormat="1" x14ac:dyDescent="0.25">
      <c r="A50" s="70">
        <v>38</v>
      </c>
      <c r="B50" s="31" t="s">
        <v>32</v>
      </c>
      <c r="C50" s="31" t="s">
        <v>33</v>
      </c>
      <c r="D50" s="31"/>
      <c r="E50" s="31"/>
      <c r="F50" s="31" t="s">
        <v>76</v>
      </c>
      <c r="G50" s="31" t="s">
        <v>33</v>
      </c>
      <c r="H50" s="32">
        <v>42370</v>
      </c>
      <c r="I50" s="32">
        <v>42735</v>
      </c>
      <c r="J50" s="32">
        <v>42472</v>
      </c>
      <c r="K50" s="32">
        <v>42466</v>
      </c>
      <c r="L50" s="31"/>
      <c r="M50" s="31"/>
      <c r="N50" s="31"/>
      <c r="O50" s="33">
        <v>0</v>
      </c>
      <c r="P50" s="34" t="s">
        <v>33</v>
      </c>
      <c r="Q50" s="34" t="s">
        <v>33</v>
      </c>
      <c r="R50" s="34" t="s">
        <v>33</v>
      </c>
      <c r="S50" s="34" t="s">
        <v>33</v>
      </c>
      <c r="T50" s="34" t="s">
        <v>33</v>
      </c>
      <c r="U50" s="34" t="s">
        <v>33</v>
      </c>
      <c r="V50" s="35"/>
      <c r="W50" s="33"/>
      <c r="X50" s="31" t="s">
        <v>36</v>
      </c>
      <c r="Y50" s="36"/>
      <c r="Z50" s="37" t="s">
        <v>33</v>
      </c>
    </row>
    <row r="51" spans="1:26" s="30" customFormat="1" x14ac:dyDescent="0.25">
      <c r="A51" s="70">
        <v>39</v>
      </c>
      <c r="B51" s="31" t="s">
        <v>32</v>
      </c>
      <c r="C51" s="31" t="s">
        <v>33</v>
      </c>
      <c r="D51" s="31"/>
      <c r="E51" s="31"/>
      <c r="F51" s="31" t="s">
        <v>77</v>
      </c>
      <c r="G51" s="31" t="s">
        <v>33</v>
      </c>
      <c r="H51" s="32">
        <v>42370</v>
      </c>
      <c r="I51" s="32">
        <v>42735</v>
      </c>
      <c r="J51" s="32">
        <v>42502</v>
      </c>
      <c r="K51" s="32">
        <v>42468</v>
      </c>
      <c r="L51" s="31"/>
      <c r="M51" s="31"/>
      <c r="N51" s="31"/>
      <c r="O51" s="33">
        <v>0</v>
      </c>
      <c r="P51" s="34" t="s">
        <v>33</v>
      </c>
      <c r="Q51" s="34" t="s">
        <v>33</v>
      </c>
      <c r="R51" s="34" t="s">
        <v>33</v>
      </c>
      <c r="S51" s="34" t="s">
        <v>33</v>
      </c>
      <c r="T51" s="34" t="s">
        <v>33</v>
      </c>
      <c r="U51" s="34" t="s">
        <v>33</v>
      </c>
      <c r="V51" s="35"/>
      <c r="W51" s="33"/>
      <c r="X51" s="31" t="s">
        <v>38</v>
      </c>
      <c r="Y51" s="36"/>
      <c r="Z51" s="37" t="s">
        <v>33</v>
      </c>
    </row>
    <row r="52" spans="1:26" s="30" customFormat="1" x14ac:dyDescent="0.25">
      <c r="A52" s="70">
        <v>40</v>
      </c>
      <c r="B52" s="31" t="s">
        <v>32</v>
      </c>
      <c r="C52" s="31" t="s">
        <v>33</v>
      </c>
      <c r="D52" s="31"/>
      <c r="E52" s="31"/>
      <c r="F52" s="31" t="s">
        <v>78</v>
      </c>
      <c r="G52" s="31" t="s">
        <v>33</v>
      </c>
      <c r="H52" s="32">
        <v>42370</v>
      </c>
      <c r="I52" s="32">
        <v>42735</v>
      </c>
      <c r="J52" s="32">
        <v>42474</v>
      </c>
      <c r="K52" s="32">
        <v>42470</v>
      </c>
      <c r="L52" s="31"/>
      <c r="M52" s="31"/>
      <c r="N52" s="38" t="s">
        <v>34</v>
      </c>
      <c r="O52" s="33">
        <v>973.14</v>
      </c>
      <c r="P52" s="34" t="s">
        <v>33</v>
      </c>
      <c r="Q52" s="34" t="s">
        <v>33</v>
      </c>
      <c r="R52" s="34" t="s">
        <v>33</v>
      </c>
      <c r="S52" s="34" t="s">
        <v>33</v>
      </c>
      <c r="T52" s="34" t="s">
        <v>33</v>
      </c>
      <c r="U52" s="34" t="s">
        <v>33</v>
      </c>
      <c r="V52" s="35"/>
      <c r="W52" s="33"/>
      <c r="X52" s="31" t="s">
        <v>36</v>
      </c>
      <c r="Y52" s="36"/>
      <c r="Z52" s="37" t="s">
        <v>33</v>
      </c>
    </row>
    <row r="53" spans="1:26" s="30" customFormat="1" x14ac:dyDescent="0.25">
      <c r="A53" s="70">
        <v>41</v>
      </c>
      <c r="B53" s="31" t="s">
        <v>32</v>
      </c>
      <c r="C53" s="31" t="s">
        <v>33</v>
      </c>
      <c r="D53" s="31"/>
      <c r="E53" s="31"/>
      <c r="F53" s="31" t="s">
        <v>79</v>
      </c>
      <c r="G53" s="31" t="s">
        <v>33</v>
      </c>
      <c r="H53" s="32">
        <v>42370</v>
      </c>
      <c r="I53" s="32">
        <v>42735</v>
      </c>
      <c r="J53" s="32">
        <v>42472</v>
      </c>
      <c r="K53" s="32">
        <v>42471</v>
      </c>
      <c r="L53" s="31"/>
      <c r="M53" s="31"/>
      <c r="N53" s="38" t="s">
        <v>34</v>
      </c>
      <c r="O53" s="33">
        <v>19734.990000000002</v>
      </c>
      <c r="P53" s="34" t="s">
        <v>33</v>
      </c>
      <c r="Q53" s="34" t="s">
        <v>33</v>
      </c>
      <c r="R53" s="34" t="s">
        <v>33</v>
      </c>
      <c r="S53" s="34" t="s">
        <v>33</v>
      </c>
      <c r="T53" s="34" t="s">
        <v>33</v>
      </c>
      <c r="U53" s="34" t="s">
        <v>33</v>
      </c>
      <c r="V53" s="35"/>
      <c r="W53" s="33"/>
      <c r="X53" s="31" t="s">
        <v>36</v>
      </c>
      <c r="Y53" s="36"/>
      <c r="Z53" s="37" t="s">
        <v>33</v>
      </c>
    </row>
    <row r="54" spans="1:26" s="30" customFormat="1" x14ac:dyDescent="0.25">
      <c r="A54" s="70">
        <v>42</v>
      </c>
      <c r="B54" s="31" t="s">
        <v>32</v>
      </c>
      <c r="C54" s="31" t="s">
        <v>33</v>
      </c>
      <c r="D54" s="31"/>
      <c r="E54" s="31"/>
      <c r="F54" s="31" t="s">
        <v>80</v>
      </c>
      <c r="G54" s="31" t="s">
        <v>33</v>
      </c>
      <c r="H54" s="32">
        <v>42370</v>
      </c>
      <c r="I54" s="32">
        <v>42735</v>
      </c>
      <c r="J54" s="32">
        <v>42502</v>
      </c>
      <c r="K54" s="32">
        <v>42471</v>
      </c>
      <c r="L54" s="31"/>
      <c r="M54" s="31"/>
      <c r="N54" s="31"/>
      <c r="O54" s="33">
        <v>0</v>
      </c>
      <c r="P54" s="34" t="s">
        <v>33</v>
      </c>
      <c r="Q54" s="34" t="s">
        <v>33</v>
      </c>
      <c r="R54" s="34" t="s">
        <v>33</v>
      </c>
      <c r="S54" s="34" t="s">
        <v>33</v>
      </c>
      <c r="T54" s="34" t="s">
        <v>33</v>
      </c>
      <c r="U54" s="34" t="s">
        <v>33</v>
      </c>
      <c r="V54" s="35"/>
      <c r="W54" s="33"/>
      <c r="X54" s="31" t="s">
        <v>36</v>
      </c>
      <c r="Y54" s="36"/>
      <c r="Z54" s="37" t="s">
        <v>33</v>
      </c>
    </row>
    <row r="55" spans="1:26" s="30" customFormat="1" x14ac:dyDescent="0.25">
      <c r="A55" s="70">
        <v>43</v>
      </c>
      <c r="B55" s="31" t="s">
        <v>32</v>
      </c>
      <c r="C55" s="31" t="s">
        <v>33</v>
      </c>
      <c r="D55" s="31"/>
      <c r="E55" s="31"/>
      <c r="F55" s="31" t="s">
        <v>81</v>
      </c>
      <c r="G55" s="31" t="s">
        <v>33</v>
      </c>
      <c r="H55" s="32">
        <v>42370</v>
      </c>
      <c r="I55" s="32">
        <v>42735</v>
      </c>
      <c r="J55" s="32">
        <v>42474</v>
      </c>
      <c r="K55" s="32">
        <v>42474</v>
      </c>
      <c r="L55" s="31"/>
      <c r="M55" s="31"/>
      <c r="N55" s="31"/>
      <c r="O55" s="33">
        <v>0</v>
      </c>
      <c r="P55" s="34" t="s">
        <v>33</v>
      </c>
      <c r="Q55" s="34" t="s">
        <v>33</v>
      </c>
      <c r="R55" s="34" t="s">
        <v>33</v>
      </c>
      <c r="S55" s="34" t="s">
        <v>33</v>
      </c>
      <c r="T55" s="34" t="s">
        <v>33</v>
      </c>
      <c r="U55" s="34" t="s">
        <v>33</v>
      </c>
      <c r="V55" s="35"/>
      <c r="W55" s="33"/>
      <c r="X55" s="31" t="s">
        <v>38</v>
      </c>
      <c r="Y55" s="36"/>
      <c r="Z55" s="37" t="s">
        <v>33</v>
      </c>
    </row>
    <row r="56" spans="1:26" s="30" customFormat="1" x14ac:dyDescent="0.25">
      <c r="A56" s="70">
        <v>44</v>
      </c>
      <c r="B56" s="31" t="s">
        <v>32</v>
      </c>
      <c r="C56" s="31" t="s">
        <v>33</v>
      </c>
      <c r="D56" s="31"/>
      <c r="E56" s="31"/>
      <c r="F56" s="31" t="s">
        <v>82</v>
      </c>
      <c r="G56" s="31" t="s">
        <v>33</v>
      </c>
      <c r="H56" s="32">
        <v>42370</v>
      </c>
      <c r="I56" s="32">
        <v>42735</v>
      </c>
      <c r="J56" s="32">
        <v>42475</v>
      </c>
      <c r="K56" s="32">
        <v>42474</v>
      </c>
      <c r="L56" s="31"/>
      <c r="M56" s="31"/>
      <c r="N56" s="38" t="s">
        <v>34</v>
      </c>
      <c r="O56" s="33">
        <v>577.15</v>
      </c>
      <c r="P56" s="34" t="s">
        <v>33</v>
      </c>
      <c r="Q56" s="34" t="s">
        <v>33</v>
      </c>
      <c r="R56" s="34" t="s">
        <v>33</v>
      </c>
      <c r="S56" s="34" t="s">
        <v>33</v>
      </c>
      <c r="T56" s="34" t="s">
        <v>33</v>
      </c>
      <c r="U56" s="34" t="s">
        <v>33</v>
      </c>
      <c r="V56" s="35"/>
      <c r="W56" s="33"/>
      <c r="X56" s="31" t="s">
        <v>36</v>
      </c>
      <c r="Y56" s="36"/>
      <c r="Z56" s="37" t="s">
        <v>33</v>
      </c>
    </row>
    <row r="57" spans="1:26" s="30" customFormat="1" x14ac:dyDescent="0.25">
      <c r="A57" s="70">
        <v>45</v>
      </c>
      <c r="B57" s="31" t="s">
        <v>32</v>
      </c>
      <c r="C57" s="31" t="s">
        <v>33</v>
      </c>
      <c r="D57" s="31"/>
      <c r="E57" s="31"/>
      <c r="F57" s="31" t="s">
        <v>83</v>
      </c>
      <c r="G57" s="31" t="s">
        <v>33</v>
      </c>
      <c r="H57" s="32">
        <v>42370</v>
      </c>
      <c r="I57" s="32">
        <v>42735</v>
      </c>
      <c r="J57" s="32">
        <v>42480</v>
      </c>
      <c r="K57" s="32">
        <v>42476</v>
      </c>
      <c r="L57" s="31"/>
      <c r="M57" s="31"/>
      <c r="N57" s="38" t="s">
        <v>34</v>
      </c>
      <c r="O57" s="33">
        <v>509.77</v>
      </c>
      <c r="P57" s="34" t="s">
        <v>33</v>
      </c>
      <c r="Q57" s="34" t="s">
        <v>33</v>
      </c>
      <c r="R57" s="34" t="s">
        <v>33</v>
      </c>
      <c r="S57" s="34" t="s">
        <v>33</v>
      </c>
      <c r="T57" s="34" t="s">
        <v>33</v>
      </c>
      <c r="U57" s="34" t="s">
        <v>33</v>
      </c>
      <c r="V57" s="35"/>
      <c r="W57" s="33"/>
      <c r="X57" s="31" t="s">
        <v>38</v>
      </c>
      <c r="Y57" s="36"/>
      <c r="Z57" s="37" t="s">
        <v>33</v>
      </c>
    </row>
    <row r="58" spans="1:26" s="30" customFormat="1" x14ac:dyDescent="0.25">
      <c r="A58" s="70">
        <v>46</v>
      </c>
      <c r="B58" s="31" t="s">
        <v>32</v>
      </c>
      <c r="C58" s="31" t="s">
        <v>33</v>
      </c>
      <c r="D58" s="31"/>
      <c r="E58" s="31"/>
      <c r="F58" s="31" t="s">
        <v>84</v>
      </c>
      <c r="G58" s="31" t="s">
        <v>33</v>
      </c>
      <c r="H58" s="32">
        <v>42370</v>
      </c>
      <c r="I58" s="32">
        <v>42735</v>
      </c>
      <c r="J58" s="32">
        <v>42478</v>
      </c>
      <c r="K58" s="32">
        <v>42478</v>
      </c>
      <c r="L58" s="31"/>
      <c r="M58" s="31"/>
      <c r="N58" s="38" t="s">
        <v>34</v>
      </c>
      <c r="O58" s="33">
        <v>1249.06</v>
      </c>
      <c r="P58" s="34" t="s">
        <v>33</v>
      </c>
      <c r="Q58" s="34" t="s">
        <v>33</v>
      </c>
      <c r="R58" s="34" t="s">
        <v>33</v>
      </c>
      <c r="S58" s="34" t="s">
        <v>33</v>
      </c>
      <c r="T58" s="34" t="s">
        <v>33</v>
      </c>
      <c r="U58" s="34" t="s">
        <v>33</v>
      </c>
      <c r="V58" s="35"/>
      <c r="W58" s="33"/>
      <c r="X58" s="31" t="s">
        <v>38</v>
      </c>
      <c r="Y58" s="36"/>
      <c r="Z58" s="37" t="s">
        <v>33</v>
      </c>
    </row>
    <row r="59" spans="1:26" s="30" customFormat="1" x14ac:dyDescent="0.25">
      <c r="A59" s="70">
        <v>47</v>
      </c>
      <c r="B59" s="31" t="s">
        <v>32</v>
      </c>
      <c r="C59" s="31" t="s">
        <v>33</v>
      </c>
      <c r="D59" s="31"/>
      <c r="E59" s="31"/>
      <c r="F59" s="31" t="s">
        <v>85</v>
      </c>
      <c r="G59" s="31" t="s">
        <v>33</v>
      </c>
      <c r="H59" s="32">
        <v>42370</v>
      </c>
      <c r="I59" s="32">
        <v>42735</v>
      </c>
      <c r="J59" s="32">
        <v>42503</v>
      </c>
      <c r="K59" s="32">
        <v>42489</v>
      </c>
      <c r="L59" s="31"/>
      <c r="M59" s="31"/>
      <c r="N59" s="38" t="s">
        <v>34</v>
      </c>
      <c r="O59" s="33">
        <v>934.12</v>
      </c>
      <c r="P59" s="34">
        <v>934.12</v>
      </c>
      <c r="Q59" s="34" t="s">
        <v>33</v>
      </c>
      <c r="R59" s="34" t="s">
        <v>33</v>
      </c>
      <c r="S59" s="34" t="s">
        <v>33</v>
      </c>
      <c r="T59" s="34" t="s">
        <v>33</v>
      </c>
      <c r="U59" s="34" t="s">
        <v>33</v>
      </c>
      <c r="V59" s="35"/>
      <c r="W59" s="33"/>
      <c r="X59" s="31" t="s">
        <v>35</v>
      </c>
      <c r="Y59" s="36"/>
      <c r="Z59" s="37" t="s">
        <v>33</v>
      </c>
    </row>
    <row r="60" spans="1:26" s="30" customFormat="1" x14ac:dyDescent="0.25">
      <c r="A60" s="70">
        <v>48</v>
      </c>
      <c r="B60" s="31" t="s">
        <v>32</v>
      </c>
      <c r="C60" s="31" t="s">
        <v>33</v>
      </c>
      <c r="D60" s="31"/>
      <c r="E60" s="31"/>
      <c r="F60" s="31" t="s">
        <v>86</v>
      </c>
      <c r="G60" s="31" t="s">
        <v>33</v>
      </c>
      <c r="H60" s="32">
        <v>42370</v>
      </c>
      <c r="I60" s="32">
        <v>42735</v>
      </c>
      <c r="J60" s="32">
        <v>42711</v>
      </c>
      <c r="K60" s="32">
        <v>42489</v>
      </c>
      <c r="L60" s="31"/>
      <c r="M60" s="31"/>
      <c r="N60" s="31"/>
      <c r="O60" s="33">
        <v>0</v>
      </c>
      <c r="P60" s="34">
        <v>0</v>
      </c>
      <c r="Q60" s="34" t="s">
        <v>33</v>
      </c>
      <c r="R60" s="34" t="s">
        <v>33</v>
      </c>
      <c r="S60" s="34" t="s">
        <v>33</v>
      </c>
      <c r="T60" s="34" t="s">
        <v>33</v>
      </c>
      <c r="U60" s="34" t="s">
        <v>33</v>
      </c>
      <c r="V60" s="35"/>
      <c r="W60" s="33"/>
      <c r="X60" s="31" t="s">
        <v>35</v>
      </c>
      <c r="Y60" s="36"/>
      <c r="Z60" s="37" t="s">
        <v>33</v>
      </c>
    </row>
    <row r="61" spans="1:26" s="30" customFormat="1" x14ac:dyDescent="0.25">
      <c r="A61" s="70">
        <v>49</v>
      </c>
      <c r="B61" s="31" t="s">
        <v>32</v>
      </c>
      <c r="C61" s="31" t="s">
        <v>33</v>
      </c>
      <c r="D61" s="31"/>
      <c r="E61" s="31"/>
      <c r="F61" s="31" t="s">
        <v>87</v>
      </c>
      <c r="G61" s="31" t="s">
        <v>33</v>
      </c>
      <c r="H61" s="32">
        <v>42370</v>
      </c>
      <c r="I61" s="32">
        <v>42735</v>
      </c>
      <c r="J61" s="32">
        <v>42720</v>
      </c>
      <c r="K61" s="32">
        <v>42492</v>
      </c>
      <c r="L61" s="31"/>
      <c r="M61" s="31"/>
      <c r="N61" s="31"/>
      <c r="O61" s="33">
        <v>0</v>
      </c>
      <c r="P61" s="34">
        <v>0</v>
      </c>
      <c r="Q61" s="34" t="s">
        <v>33</v>
      </c>
      <c r="R61" s="34" t="s">
        <v>33</v>
      </c>
      <c r="S61" s="34" t="s">
        <v>33</v>
      </c>
      <c r="T61" s="34" t="s">
        <v>33</v>
      </c>
      <c r="U61" s="34" t="s">
        <v>33</v>
      </c>
      <c r="V61" s="35"/>
      <c r="W61" s="33"/>
      <c r="X61" s="31" t="s">
        <v>35</v>
      </c>
      <c r="Y61" s="36"/>
      <c r="Z61" s="37" t="s">
        <v>33</v>
      </c>
    </row>
    <row r="62" spans="1:26" s="30" customFormat="1" x14ac:dyDescent="0.25">
      <c r="A62" s="70">
        <v>50</v>
      </c>
      <c r="B62" s="31" t="s">
        <v>32</v>
      </c>
      <c r="C62" s="31" t="s">
        <v>33</v>
      </c>
      <c r="D62" s="31"/>
      <c r="E62" s="31"/>
      <c r="F62" s="31" t="s">
        <v>88</v>
      </c>
      <c r="G62" s="31" t="s">
        <v>33</v>
      </c>
      <c r="H62" s="32">
        <v>42370</v>
      </c>
      <c r="I62" s="32">
        <v>42735</v>
      </c>
      <c r="J62" s="32">
        <v>42514</v>
      </c>
      <c r="K62" s="32">
        <v>42494</v>
      </c>
      <c r="L62" s="31"/>
      <c r="M62" s="31"/>
      <c r="N62" s="38" t="s">
        <v>34</v>
      </c>
      <c r="O62" s="33">
        <v>301.88</v>
      </c>
      <c r="P62" s="34">
        <v>301.88</v>
      </c>
      <c r="Q62" s="34" t="s">
        <v>33</v>
      </c>
      <c r="R62" s="34" t="s">
        <v>33</v>
      </c>
      <c r="S62" s="34" t="s">
        <v>33</v>
      </c>
      <c r="T62" s="34" t="s">
        <v>33</v>
      </c>
      <c r="U62" s="34" t="s">
        <v>33</v>
      </c>
      <c r="V62" s="35"/>
      <c r="W62" s="33"/>
      <c r="X62" s="31" t="s">
        <v>35</v>
      </c>
      <c r="Y62" s="36"/>
      <c r="Z62" s="37" t="s">
        <v>33</v>
      </c>
    </row>
    <row r="63" spans="1:26" s="30" customFormat="1" x14ac:dyDescent="0.25">
      <c r="A63" s="70">
        <v>51</v>
      </c>
      <c r="B63" s="31" t="s">
        <v>32</v>
      </c>
      <c r="C63" s="31" t="s">
        <v>33</v>
      </c>
      <c r="D63" s="31"/>
      <c r="E63" s="31"/>
      <c r="F63" s="31" t="s">
        <v>89</v>
      </c>
      <c r="G63" s="31" t="s">
        <v>33</v>
      </c>
      <c r="H63" s="32">
        <v>42370</v>
      </c>
      <c r="I63" s="32">
        <v>42735</v>
      </c>
      <c r="J63" s="32">
        <v>42499</v>
      </c>
      <c r="K63" s="32">
        <v>42498</v>
      </c>
      <c r="L63" s="31"/>
      <c r="M63" s="31"/>
      <c r="N63" s="38" t="s">
        <v>34</v>
      </c>
      <c r="O63" s="33">
        <v>835.54</v>
      </c>
      <c r="P63" s="34">
        <v>835.54</v>
      </c>
      <c r="Q63" s="34" t="s">
        <v>33</v>
      </c>
      <c r="R63" s="34" t="s">
        <v>33</v>
      </c>
      <c r="S63" s="34" t="s">
        <v>33</v>
      </c>
      <c r="T63" s="34" t="s">
        <v>33</v>
      </c>
      <c r="U63" s="34" t="s">
        <v>33</v>
      </c>
      <c r="V63" s="35"/>
      <c r="W63" s="33"/>
      <c r="X63" s="31" t="s">
        <v>35</v>
      </c>
      <c r="Y63" s="36"/>
      <c r="Z63" s="37" t="s">
        <v>33</v>
      </c>
    </row>
    <row r="64" spans="1:26" s="30" customFormat="1" x14ac:dyDescent="0.25">
      <c r="A64" s="70">
        <v>52</v>
      </c>
      <c r="B64" s="31" t="s">
        <v>32</v>
      </c>
      <c r="C64" s="31" t="s">
        <v>33</v>
      </c>
      <c r="D64" s="31"/>
      <c r="E64" s="31"/>
      <c r="F64" s="31" t="s">
        <v>90</v>
      </c>
      <c r="G64" s="31" t="s">
        <v>33</v>
      </c>
      <c r="H64" s="32">
        <v>42370</v>
      </c>
      <c r="I64" s="32">
        <v>42735</v>
      </c>
      <c r="J64" s="32">
        <v>42576</v>
      </c>
      <c r="K64" s="32">
        <v>42498</v>
      </c>
      <c r="L64" s="31"/>
      <c r="M64" s="31"/>
      <c r="N64" s="38" t="s">
        <v>34</v>
      </c>
      <c r="O64" s="33">
        <v>1720.93</v>
      </c>
      <c r="P64" s="34">
        <v>1720.93</v>
      </c>
      <c r="Q64" s="34" t="s">
        <v>33</v>
      </c>
      <c r="R64" s="34" t="s">
        <v>33</v>
      </c>
      <c r="S64" s="34" t="s">
        <v>33</v>
      </c>
      <c r="T64" s="34" t="s">
        <v>33</v>
      </c>
      <c r="U64" s="34" t="s">
        <v>33</v>
      </c>
      <c r="V64" s="35"/>
      <c r="W64" s="33"/>
      <c r="X64" s="31" t="s">
        <v>35</v>
      </c>
      <c r="Y64" s="36"/>
      <c r="Z64" s="37" t="s">
        <v>33</v>
      </c>
    </row>
    <row r="65" spans="1:26" s="30" customFormat="1" x14ac:dyDescent="0.25">
      <c r="A65" s="70">
        <v>53</v>
      </c>
      <c r="B65" s="31" t="s">
        <v>32</v>
      </c>
      <c r="C65" s="31" t="s">
        <v>33</v>
      </c>
      <c r="D65" s="31"/>
      <c r="E65" s="31"/>
      <c r="F65" s="31" t="s">
        <v>91</v>
      </c>
      <c r="G65" s="31" t="s">
        <v>33</v>
      </c>
      <c r="H65" s="32">
        <v>42370</v>
      </c>
      <c r="I65" s="32">
        <v>42735</v>
      </c>
      <c r="J65" s="32">
        <v>42501</v>
      </c>
      <c r="K65" s="32">
        <v>42500</v>
      </c>
      <c r="L65" s="31"/>
      <c r="M65" s="31"/>
      <c r="N65" s="38" t="s">
        <v>34</v>
      </c>
      <c r="O65" s="33">
        <v>550.01</v>
      </c>
      <c r="P65" s="34" t="s">
        <v>33</v>
      </c>
      <c r="Q65" s="34" t="s">
        <v>33</v>
      </c>
      <c r="R65" s="34" t="s">
        <v>33</v>
      </c>
      <c r="S65" s="34" t="s">
        <v>33</v>
      </c>
      <c r="T65" s="34" t="s">
        <v>33</v>
      </c>
      <c r="U65" s="34" t="s">
        <v>33</v>
      </c>
      <c r="V65" s="35"/>
      <c r="W65" s="33"/>
      <c r="X65" s="31" t="s">
        <v>36</v>
      </c>
      <c r="Y65" s="36"/>
      <c r="Z65" s="37" t="s">
        <v>33</v>
      </c>
    </row>
    <row r="66" spans="1:26" s="30" customFormat="1" x14ac:dyDescent="0.25">
      <c r="A66" s="70">
        <v>54</v>
      </c>
      <c r="B66" s="31" t="s">
        <v>32</v>
      </c>
      <c r="C66" s="31" t="s">
        <v>33</v>
      </c>
      <c r="D66" s="31"/>
      <c r="E66" s="31"/>
      <c r="F66" s="31" t="s">
        <v>92</v>
      </c>
      <c r="G66" s="31" t="s">
        <v>33</v>
      </c>
      <c r="H66" s="32">
        <v>42370</v>
      </c>
      <c r="I66" s="32">
        <v>42735</v>
      </c>
      <c r="J66" s="32">
        <v>42513</v>
      </c>
      <c r="K66" s="32">
        <v>42501</v>
      </c>
      <c r="L66" s="31"/>
      <c r="M66" s="31"/>
      <c r="N66" s="38" t="s">
        <v>34</v>
      </c>
      <c r="O66" s="33">
        <v>300</v>
      </c>
      <c r="P66" s="34" t="s">
        <v>33</v>
      </c>
      <c r="Q66" s="34" t="s">
        <v>33</v>
      </c>
      <c r="R66" s="34" t="s">
        <v>33</v>
      </c>
      <c r="S66" s="34" t="s">
        <v>33</v>
      </c>
      <c r="T66" s="34" t="s">
        <v>33</v>
      </c>
      <c r="U66" s="34" t="s">
        <v>33</v>
      </c>
      <c r="V66" s="35"/>
      <c r="W66" s="33"/>
      <c r="X66" s="31" t="s">
        <v>36</v>
      </c>
      <c r="Y66" s="36"/>
      <c r="Z66" s="37" t="s">
        <v>33</v>
      </c>
    </row>
    <row r="67" spans="1:26" s="30" customFormat="1" x14ac:dyDescent="0.25">
      <c r="A67" s="70">
        <v>55</v>
      </c>
      <c r="B67" s="31" t="s">
        <v>32</v>
      </c>
      <c r="C67" s="31" t="s">
        <v>33</v>
      </c>
      <c r="D67" s="31"/>
      <c r="E67" s="31"/>
      <c r="F67" s="31" t="s">
        <v>93</v>
      </c>
      <c r="G67" s="31" t="s">
        <v>33</v>
      </c>
      <c r="H67" s="32">
        <v>42370</v>
      </c>
      <c r="I67" s="32">
        <v>42735</v>
      </c>
      <c r="J67" s="32">
        <v>42538</v>
      </c>
      <c r="K67" s="32">
        <v>42503</v>
      </c>
      <c r="L67" s="31"/>
      <c r="M67" s="31"/>
      <c r="N67" s="38" t="s">
        <v>34</v>
      </c>
      <c r="O67" s="33">
        <v>492</v>
      </c>
      <c r="P67" s="34" t="s">
        <v>33</v>
      </c>
      <c r="Q67" s="34" t="s">
        <v>33</v>
      </c>
      <c r="R67" s="34" t="s">
        <v>33</v>
      </c>
      <c r="S67" s="34" t="s">
        <v>33</v>
      </c>
      <c r="T67" s="34" t="s">
        <v>33</v>
      </c>
      <c r="U67" s="34" t="s">
        <v>33</v>
      </c>
      <c r="V67" s="35"/>
      <c r="W67" s="33"/>
      <c r="X67" s="31" t="s">
        <v>38</v>
      </c>
      <c r="Y67" s="36"/>
      <c r="Z67" s="37" t="s">
        <v>33</v>
      </c>
    </row>
    <row r="68" spans="1:26" s="30" customFormat="1" x14ac:dyDescent="0.25">
      <c r="A68" s="70">
        <v>56</v>
      </c>
      <c r="B68" s="31" t="s">
        <v>32</v>
      </c>
      <c r="C68" s="31" t="s">
        <v>33</v>
      </c>
      <c r="D68" s="31"/>
      <c r="E68" s="31"/>
      <c r="F68" s="31" t="s">
        <v>94</v>
      </c>
      <c r="G68" s="31" t="s">
        <v>33</v>
      </c>
      <c r="H68" s="32">
        <v>42370</v>
      </c>
      <c r="I68" s="32">
        <v>42735</v>
      </c>
      <c r="J68" s="32">
        <v>42522</v>
      </c>
      <c r="K68" s="32">
        <v>42507</v>
      </c>
      <c r="L68" s="31"/>
      <c r="M68" s="31"/>
      <c r="N68" s="38" t="s">
        <v>34</v>
      </c>
      <c r="O68" s="33">
        <v>952.96</v>
      </c>
      <c r="P68" s="34" t="s">
        <v>33</v>
      </c>
      <c r="Q68" s="34" t="s">
        <v>33</v>
      </c>
      <c r="R68" s="34" t="s">
        <v>33</v>
      </c>
      <c r="S68" s="34" t="s">
        <v>33</v>
      </c>
      <c r="T68" s="34" t="s">
        <v>33</v>
      </c>
      <c r="U68" s="34" t="s">
        <v>33</v>
      </c>
      <c r="V68" s="35"/>
      <c r="W68" s="33"/>
      <c r="X68" s="31" t="s">
        <v>36</v>
      </c>
      <c r="Y68" s="36"/>
      <c r="Z68" s="37" t="s">
        <v>33</v>
      </c>
    </row>
    <row r="69" spans="1:26" s="30" customFormat="1" x14ac:dyDescent="0.25">
      <c r="A69" s="70">
        <v>57</v>
      </c>
      <c r="B69" s="31" t="s">
        <v>32</v>
      </c>
      <c r="C69" s="31" t="s">
        <v>33</v>
      </c>
      <c r="D69" s="31"/>
      <c r="E69" s="31"/>
      <c r="F69" s="31" t="s">
        <v>95</v>
      </c>
      <c r="G69" s="31" t="s">
        <v>33</v>
      </c>
      <c r="H69" s="32">
        <v>42370</v>
      </c>
      <c r="I69" s="32">
        <v>42735</v>
      </c>
      <c r="J69" s="32">
        <v>42514</v>
      </c>
      <c r="K69" s="32">
        <v>42508</v>
      </c>
      <c r="L69" s="31"/>
      <c r="M69" s="31"/>
      <c r="N69" s="38" t="s">
        <v>34</v>
      </c>
      <c r="O69" s="33">
        <v>631.28</v>
      </c>
      <c r="P69" s="34">
        <v>631.28</v>
      </c>
      <c r="Q69" s="34" t="s">
        <v>33</v>
      </c>
      <c r="R69" s="34" t="s">
        <v>33</v>
      </c>
      <c r="S69" s="34" t="s">
        <v>33</v>
      </c>
      <c r="T69" s="34" t="s">
        <v>33</v>
      </c>
      <c r="U69" s="34" t="s">
        <v>33</v>
      </c>
      <c r="V69" s="35"/>
      <c r="W69" s="33"/>
      <c r="X69" s="31" t="s">
        <v>35</v>
      </c>
      <c r="Y69" s="36"/>
      <c r="Z69" s="37" t="s">
        <v>33</v>
      </c>
    </row>
    <row r="70" spans="1:26" s="30" customFormat="1" x14ac:dyDescent="0.25">
      <c r="A70" s="70">
        <v>58</v>
      </c>
      <c r="B70" s="31" t="s">
        <v>32</v>
      </c>
      <c r="C70" s="31" t="s">
        <v>33</v>
      </c>
      <c r="D70" s="31"/>
      <c r="E70" s="31"/>
      <c r="F70" s="31" t="s">
        <v>96</v>
      </c>
      <c r="G70" s="31" t="s">
        <v>33</v>
      </c>
      <c r="H70" s="32">
        <v>42370</v>
      </c>
      <c r="I70" s="32">
        <v>42735</v>
      </c>
      <c r="J70" s="32">
        <v>42523</v>
      </c>
      <c r="K70" s="32">
        <v>42518</v>
      </c>
      <c r="L70" s="31"/>
      <c r="M70" s="31"/>
      <c r="N70" s="38" t="s">
        <v>34</v>
      </c>
      <c r="O70" s="33">
        <v>3132.9</v>
      </c>
      <c r="P70" s="34" t="s">
        <v>33</v>
      </c>
      <c r="Q70" s="34" t="s">
        <v>33</v>
      </c>
      <c r="R70" s="34" t="s">
        <v>33</v>
      </c>
      <c r="S70" s="34" t="s">
        <v>33</v>
      </c>
      <c r="T70" s="34" t="s">
        <v>33</v>
      </c>
      <c r="U70" s="34" t="s">
        <v>33</v>
      </c>
      <c r="V70" s="35"/>
      <c r="W70" s="33"/>
      <c r="X70" s="31" t="s">
        <v>37</v>
      </c>
      <c r="Y70" s="36"/>
      <c r="Z70" s="37" t="s">
        <v>33</v>
      </c>
    </row>
    <row r="71" spans="1:26" s="30" customFormat="1" x14ac:dyDescent="0.25">
      <c r="A71" s="70">
        <v>59</v>
      </c>
      <c r="B71" s="31" t="s">
        <v>32</v>
      </c>
      <c r="C71" s="31" t="s">
        <v>33</v>
      </c>
      <c r="D71" s="31"/>
      <c r="E71" s="31"/>
      <c r="F71" s="31" t="s">
        <v>97</v>
      </c>
      <c r="G71" s="31" t="s">
        <v>33</v>
      </c>
      <c r="H71" s="32">
        <v>42370</v>
      </c>
      <c r="I71" s="32">
        <v>42735</v>
      </c>
      <c r="J71" s="32">
        <v>42524</v>
      </c>
      <c r="K71" s="32">
        <v>42518</v>
      </c>
      <c r="L71" s="31"/>
      <c r="M71" s="31"/>
      <c r="N71" s="38" t="s">
        <v>34</v>
      </c>
      <c r="O71" s="33">
        <v>1599</v>
      </c>
      <c r="P71" s="34" t="s">
        <v>33</v>
      </c>
      <c r="Q71" s="34" t="s">
        <v>33</v>
      </c>
      <c r="R71" s="34" t="s">
        <v>33</v>
      </c>
      <c r="S71" s="34" t="s">
        <v>33</v>
      </c>
      <c r="T71" s="34" t="s">
        <v>33</v>
      </c>
      <c r="U71" s="34" t="s">
        <v>33</v>
      </c>
      <c r="V71" s="35"/>
      <c r="W71" s="33"/>
      <c r="X71" s="31" t="s">
        <v>37</v>
      </c>
      <c r="Y71" s="36"/>
      <c r="Z71" s="37" t="s">
        <v>33</v>
      </c>
    </row>
    <row r="72" spans="1:26" s="30" customFormat="1" x14ac:dyDescent="0.25">
      <c r="A72" s="70">
        <v>60</v>
      </c>
      <c r="B72" s="31" t="s">
        <v>32</v>
      </c>
      <c r="C72" s="31" t="s">
        <v>33</v>
      </c>
      <c r="D72" s="31"/>
      <c r="E72" s="31"/>
      <c r="F72" s="31" t="s">
        <v>98</v>
      </c>
      <c r="G72" s="31" t="s">
        <v>33</v>
      </c>
      <c r="H72" s="32">
        <v>42370</v>
      </c>
      <c r="I72" s="32">
        <v>42735</v>
      </c>
      <c r="J72" s="32">
        <v>42529</v>
      </c>
      <c r="K72" s="32">
        <v>42518</v>
      </c>
      <c r="L72" s="31"/>
      <c r="M72" s="31"/>
      <c r="N72" s="31"/>
      <c r="O72" s="33">
        <v>0</v>
      </c>
      <c r="P72" s="34">
        <v>0</v>
      </c>
      <c r="Q72" s="34" t="s">
        <v>33</v>
      </c>
      <c r="R72" s="34" t="s">
        <v>33</v>
      </c>
      <c r="S72" s="34" t="s">
        <v>33</v>
      </c>
      <c r="T72" s="34" t="s">
        <v>33</v>
      </c>
      <c r="U72" s="34" t="s">
        <v>33</v>
      </c>
      <c r="V72" s="35"/>
      <c r="W72" s="33"/>
      <c r="X72" s="31" t="s">
        <v>35</v>
      </c>
      <c r="Y72" s="36"/>
      <c r="Z72" s="37" t="s">
        <v>33</v>
      </c>
    </row>
    <row r="73" spans="1:26" s="30" customFormat="1" x14ac:dyDescent="0.25">
      <c r="A73" s="70">
        <v>61</v>
      </c>
      <c r="B73" s="31" t="s">
        <v>32</v>
      </c>
      <c r="C73" s="31" t="s">
        <v>33</v>
      </c>
      <c r="D73" s="31"/>
      <c r="E73" s="31"/>
      <c r="F73" s="31" t="s">
        <v>99</v>
      </c>
      <c r="G73" s="31" t="s">
        <v>33</v>
      </c>
      <c r="H73" s="32">
        <v>42370</v>
      </c>
      <c r="I73" s="32">
        <v>42735</v>
      </c>
      <c r="J73" s="32">
        <v>42592</v>
      </c>
      <c r="K73" s="32">
        <v>42520</v>
      </c>
      <c r="L73" s="31"/>
      <c r="M73" s="31"/>
      <c r="N73" s="38" t="s">
        <v>34</v>
      </c>
      <c r="O73" s="33">
        <v>437.28</v>
      </c>
      <c r="P73" s="34">
        <v>437.28</v>
      </c>
      <c r="Q73" s="34" t="s">
        <v>33</v>
      </c>
      <c r="R73" s="34" t="s">
        <v>33</v>
      </c>
      <c r="S73" s="34" t="s">
        <v>33</v>
      </c>
      <c r="T73" s="34" t="s">
        <v>33</v>
      </c>
      <c r="U73" s="34" t="s">
        <v>33</v>
      </c>
      <c r="V73" s="35"/>
      <c r="W73" s="33"/>
      <c r="X73" s="31" t="s">
        <v>35</v>
      </c>
      <c r="Y73" s="36"/>
      <c r="Z73" s="37" t="s">
        <v>33</v>
      </c>
    </row>
    <row r="74" spans="1:26" s="30" customFormat="1" x14ac:dyDescent="0.25">
      <c r="A74" s="70">
        <v>62</v>
      </c>
      <c r="B74" s="31" t="s">
        <v>32</v>
      </c>
      <c r="C74" s="31" t="s">
        <v>33</v>
      </c>
      <c r="D74" s="31"/>
      <c r="E74" s="31"/>
      <c r="F74" s="31" t="s">
        <v>100</v>
      </c>
      <c r="G74" s="31" t="s">
        <v>33</v>
      </c>
      <c r="H74" s="32">
        <v>42370</v>
      </c>
      <c r="I74" s="32">
        <v>42735</v>
      </c>
      <c r="J74" s="32">
        <v>42538</v>
      </c>
      <c r="K74" s="32">
        <v>42522</v>
      </c>
      <c r="L74" s="31"/>
      <c r="M74" s="31"/>
      <c r="N74" s="38" t="s">
        <v>34</v>
      </c>
      <c r="O74" s="33">
        <v>300</v>
      </c>
      <c r="P74" s="34">
        <v>300</v>
      </c>
      <c r="Q74" s="34" t="s">
        <v>33</v>
      </c>
      <c r="R74" s="34" t="s">
        <v>33</v>
      </c>
      <c r="S74" s="34" t="s">
        <v>33</v>
      </c>
      <c r="T74" s="34" t="s">
        <v>33</v>
      </c>
      <c r="U74" s="34" t="s">
        <v>33</v>
      </c>
      <c r="V74" s="35"/>
      <c r="W74" s="33"/>
      <c r="X74" s="31" t="s">
        <v>35</v>
      </c>
      <c r="Y74" s="36"/>
      <c r="Z74" s="37" t="s">
        <v>33</v>
      </c>
    </row>
    <row r="75" spans="1:26" s="30" customFormat="1" x14ac:dyDescent="0.25">
      <c r="A75" s="70">
        <v>63</v>
      </c>
      <c r="B75" s="31" t="s">
        <v>32</v>
      </c>
      <c r="C75" s="31" t="s">
        <v>33</v>
      </c>
      <c r="D75" s="31"/>
      <c r="E75" s="31"/>
      <c r="F75" s="31" t="s">
        <v>101</v>
      </c>
      <c r="G75" s="31" t="s">
        <v>33</v>
      </c>
      <c r="H75" s="32">
        <v>42370</v>
      </c>
      <c r="I75" s="32">
        <v>42735</v>
      </c>
      <c r="J75" s="32">
        <v>42593</v>
      </c>
      <c r="K75" s="32">
        <v>42523</v>
      </c>
      <c r="L75" s="31"/>
      <c r="M75" s="31"/>
      <c r="N75" s="38" t="s">
        <v>34</v>
      </c>
      <c r="O75" s="33">
        <v>1000</v>
      </c>
      <c r="P75" s="34">
        <v>1000</v>
      </c>
      <c r="Q75" s="34" t="s">
        <v>33</v>
      </c>
      <c r="R75" s="34" t="s">
        <v>33</v>
      </c>
      <c r="S75" s="34" t="s">
        <v>33</v>
      </c>
      <c r="T75" s="34" t="s">
        <v>33</v>
      </c>
      <c r="U75" s="34" t="s">
        <v>33</v>
      </c>
      <c r="V75" s="35"/>
      <c r="W75" s="33"/>
      <c r="X75" s="31" t="s">
        <v>35</v>
      </c>
      <c r="Y75" s="36"/>
      <c r="Z75" s="37" t="s">
        <v>33</v>
      </c>
    </row>
    <row r="76" spans="1:26" s="30" customFormat="1" x14ac:dyDescent="0.25">
      <c r="A76" s="70">
        <v>64</v>
      </c>
      <c r="B76" s="31" t="s">
        <v>32</v>
      </c>
      <c r="C76" s="31" t="s">
        <v>33</v>
      </c>
      <c r="D76" s="31"/>
      <c r="E76" s="31"/>
      <c r="F76" s="31" t="s">
        <v>102</v>
      </c>
      <c r="G76" s="31" t="s">
        <v>33</v>
      </c>
      <c r="H76" s="32">
        <v>42370</v>
      </c>
      <c r="I76" s="32">
        <v>42735</v>
      </c>
      <c r="J76" s="32">
        <v>42524</v>
      </c>
      <c r="K76" s="32">
        <v>42524</v>
      </c>
      <c r="L76" s="31"/>
      <c r="M76" s="31"/>
      <c r="N76" s="38" t="s">
        <v>34</v>
      </c>
      <c r="O76" s="33">
        <v>53.5</v>
      </c>
      <c r="P76" s="34" t="s">
        <v>33</v>
      </c>
      <c r="Q76" s="34" t="s">
        <v>33</v>
      </c>
      <c r="R76" s="34" t="s">
        <v>33</v>
      </c>
      <c r="S76" s="34" t="s">
        <v>33</v>
      </c>
      <c r="T76" s="34" t="s">
        <v>33</v>
      </c>
      <c r="U76" s="34" t="s">
        <v>33</v>
      </c>
      <c r="V76" s="35"/>
      <c r="W76" s="33"/>
      <c r="X76" s="31" t="s">
        <v>38</v>
      </c>
      <c r="Y76" s="36"/>
      <c r="Z76" s="37" t="s">
        <v>33</v>
      </c>
    </row>
    <row r="77" spans="1:26" s="30" customFormat="1" x14ac:dyDescent="0.25">
      <c r="A77" s="70">
        <v>65</v>
      </c>
      <c r="B77" s="31" t="s">
        <v>32</v>
      </c>
      <c r="C77" s="31" t="s">
        <v>33</v>
      </c>
      <c r="D77" s="31"/>
      <c r="E77" s="31"/>
      <c r="F77" s="31" t="s">
        <v>103</v>
      </c>
      <c r="G77" s="31" t="s">
        <v>33</v>
      </c>
      <c r="H77" s="32">
        <v>42370</v>
      </c>
      <c r="I77" s="32">
        <v>42735</v>
      </c>
      <c r="J77" s="32">
        <v>42535</v>
      </c>
      <c r="K77" s="32">
        <v>42527</v>
      </c>
      <c r="L77" s="31"/>
      <c r="M77" s="31"/>
      <c r="N77" s="31"/>
      <c r="O77" s="33">
        <v>0</v>
      </c>
      <c r="P77" s="34">
        <v>0</v>
      </c>
      <c r="Q77" s="34" t="s">
        <v>33</v>
      </c>
      <c r="R77" s="34" t="s">
        <v>33</v>
      </c>
      <c r="S77" s="34" t="s">
        <v>33</v>
      </c>
      <c r="T77" s="34" t="s">
        <v>33</v>
      </c>
      <c r="U77" s="34" t="s">
        <v>33</v>
      </c>
      <c r="V77" s="35"/>
      <c r="W77" s="33"/>
      <c r="X77" s="31" t="s">
        <v>35</v>
      </c>
      <c r="Y77" s="36"/>
      <c r="Z77" s="37" t="s">
        <v>33</v>
      </c>
    </row>
    <row r="78" spans="1:26" s="30" customFormat="1" x14ac:dyDescent="0.25">
      <c r="A78" s="70">
        <v>66</v>
      </c>
      <c r="B78" s="31" t="s">
        <v>32</v>
      </c>
      <c r="C78" s="31" t="s">
        <v>33</v>
      </c>
      <c r="D78" s="31"/>
      <c r="E78" s="31"/>
      <c r="F78" s="31" t="s">
        <v>104</v>
      </c>
      <c r="G78" s="31" t="s">
        <v>33</v>
      </c>
      <c r="H78" s="87">
        <v>42248</v>
      </c>
      <c r="I78" s="87">
        <v>42614</v>
      </c>
      <c r="J78" s="32">
        <v>42555</v>
      </c>
      <c r="K78" s="32">
        <v>42527</v>
      </c>
      <c r="L78" s="31"/>
      <c r="M78" s="31"/>
      <c r="N78" s="31"/>
      <c r="O78" s="33">
        <v>0</v>
      </c>
      <c r="P78" s="34" t="s">
        <v>33</v>
      </c>
      <c r="Q78" s="34" t="s">
        <v>33</v>
      </c>
      <c r="R78" s="34" t="s">
        <v>33</v>
      </c>
      <c r="S78" s="34" t="s">
        <v>33</v>
      </c>
      <c r="T78" s="34" t="s">
        <v>33</v>
      </c>
      <c r="U78" s="34" t="s">
        <v>33</v>
      </c>
      <c r="V78" s="35"/>
      <c r="W78" s="33"/>
      <c r="X78" s="31" t="s">
        <v>39</v>
      </c>
      <c r="Y78" s="36"/>
      <c r="Z78" s="37" t="s">
        <v>33</v>
      </c>
    </row>
    <row r="79" spans="1:26" s="30" customFormat="1" x14ac:dyDescent="0.25">
      <c r="A79" s="70">
        <v>67</v>
      </c>
      <c r="B79" s="31" t="s">
        <v>32</v>
      </c>
      <c r="C79" s="31" t="s">
        <v>33</v>
      </c>
      <c r="D79" s="31"/>
      <c r="E79" s="31"/>
      <c r="F79" s="31" t="s">
        <v>105</v>
      </c>
      <c r="G79" s="31" t="s">
        <v>33</v>
      </c>
      <c r="H79" s="32">
        <v>42370</v>
      </c>
      <c r="I79" s="32">
        <v>42735</v>
      </c>
      <c r="J79" s="32">
        <v>42534</v>
      </c>
      <c r="K79" s="32">
        <v>42528</v>
      </c>
      <c r="L79" s="31"/>
      <c r="M79" s="31"/>
      <c r="N79" s="38" t="s">
        <v>34</v>
      </c>
      <c r="O79" s="33">
        <v>199.75</v>
      </c>
      <c r="P79" s="34">
        <v>199.75</v>
      </c>
      <c r="Q79" s="34" t="s">
        <v>33</v>
      </c>
      <c r="R79" s="34" t="s">
        <v>33</v>
      </c>
      <c r="S79" s="34" t="s">
        <v>33</v>
      </c>
      <c r="T79" s="34" t="s">
        <v>33</v>
      </c>
      <c r="U79" s="34" t="s">
        <v>33</v>
      </c>
      <c r="V79" s="35"/>
      <c r="W79" s="33"/>
      <c r="X79" s="31" t="s">
        <v>35</v>
      </c>
      <c r="Y79" s="36"/>
      <c r="Z79" s="37" t="s">
        <v>33</v>
      </c>
    </row>
    <row r="80" spans="1:26" s="30" customFormat="1" x14ac:dyDescent="0.25">
      <c r="A80" s="70">
        <v>68</v>
      </c>
      <c r="B80" s="31" t="s">
        <v>32</v>
      </c>
      <c r="C80" s="31" t="s">
        <v>33</v>
      </c>
      <c r="D80" s="31"/>
      <c r="E80" s="31"/>
      <c r="F80" s="31" t="s">
        <v>106</v>
      </c>
      <c r="G80" s="31" t="s">
        <v>33</v>
      </c>
      <c r="H80" s="32">
        <v>42370</v>
      </c>
      <c r="I80" s="32">
        <v>42735</v>
      </c>
      <c r="J80" s="32">
        <v>42549</v>
      </c>
      <c r="K80" s="32">
        <v>42530</v>
      </c>
      <c r="L80" s="31"/>
      <c r="M80" s="31"/>
      <c r="N80" s="38" t="s">
        <v>34</v>
      </c>
      <c r="O80" s="33">
        <v>187.6</v>
      </c>
      <c r="P80" s="34" t="s">
        <v>33</v>
      </c>
      <c r="Q80" s="34" t="s">
        <v>33</v>
      </c>
      <c r="R80" s="34" t="s">
        <v>33</v>
      </c>
      <c r="S80" s="34" t="s">
        <v>33</v>
      </c>
      <c r="T80" s="34" t="s">
        <v>33</v>
      </c>
      <c r="U80" s="34" t="s">
        <v>33</v>
      </c>
      <c r="V80" s="35"/>
      <c r="W80" s="33"/>
      <c r="X80" s="31" t="s">
        <v>36</v>
      </c>
      <c r="Y80" s="36"/>
      <c r="Z80" s="37" t="s">
        <v>33</v>
      </c>
    </row>
    <row r="81" spans="1:26" s="30" customFormat="1" x14ac:dyDescent="0.25">
      <c r="A81" s="70">
        <v>69</v>
      </c>
      <c r="B81" s="31" t="s">
        <v>32</v>
      </c>
      <c r="C81" s="31" t="s">
        <v>33</v>
      </c>
      <c r="D81" s="31"/>
      <c r="E81" s="31"/>
      <c r="F81" s="31" t="s">
        <v>107</v>
      </c>
      <c r="G81" s="31" t="s">
        <v>33</v>
      </c>
      <c r="H81" s="32">
        <v>42370</v>
      </c>
      <c r="I81" s="32">
        <v>42735</v>
      </c>
      <c r="J81" s="32">
        <v>42600</v>
      </c>
      <c r="K81" s="32">
        <v>42531</v>
      </c>
      <c r="L81" s="31"/>
      <c r="M81" s="31"/>
      <c r="N81" s="31"/>
      <c r="O81" s="33">
        <v>0</v>
      </c>
      <c r="P81" s="34">
        <v>0</v>
      </c>
      <c r="Q81" s="34" t="s">
        <v>33</v>
      </c>
      <c r="R81" s="34" t="s">
        <v>33</v>
      </c>
      <c r="S81" s="34" t="s">
        <v>33</v>
      </c>
      <c r="T81" s="34" t="s">
        <v>33</v>
      </c>
      <c r="U81" s="34" t="s">
        <v>33</v>
      </c>
      <c r="V81" s="35"/>
      <c r="W81" s="33"/>
      <c r="X81" s="31" t="s">
        <v>35</v>
      </c>
      <c r="Y81" s="36"/>
      <c r="Z81" s="37" t="s">
        <v>33</v>
      </c>
    </row>
    <row r="82" spans="1:26" s="30" customFormat="1" x14ac:dyDescent="0.25">
      <c r="A82" s="70">
        <v>70</v>
      </c>
      <c r="B82" s="31" t="s">
        <v>32</v>
      </c>
      <c r="C82" s="31" t="s">
        <v>33</v>
      </c>
      <c r="D82" s="31"/>
      <c r="E82" s="31"/>
      <c r="F82" s="31" t="s">
        <v>108</v>
      </c>
      <c r="G82" s="31" t="s">
        <v>33</v>
      </c>
      <c r="H82" s="32">
        <v>42370</v>
      </c>
      <c r="I82" s="32">
        <v>42735</v>
      </c>
      <c r="J82" s="32">
        <v>42537</v>
      </c>
      <c r="K82" s="32">
        <v>42534</v>
      </c>
      <c r="L82" s="31"/>
      <c r="M82" s="31"/>
      <c r="N82" s="38" t="s">
        <v>34</v>
      </c>
      <c r="O82" s="33">
        <v>2369.91</v>
      </c>
      <c r="P82" s="34" t="s">
        <v>33</v>
      </c>
      <c r="Q82" s="34" t="s">
        <v>33</v>
      </c>
      <c r="R82" s="34" t="s">
        <v>33</v>
      </c>
      <c r="S82" s="34" t="s">
        <v>33</v>
      </c>
      <c r="T82" s="34" t="s">
        <v>33</v>
      </c>
      <c r="U82" s="34" t="s">
        <v>33</v>
      </c>
      <c r="V82" s="35"/>
      <c r="W82" s="33"/>
      <c r="X82" s="31" t="s">
        <v>36</v>
      </c>
      <c r="Y82" s="36"/>
      <c r="Z82" s="37" t="s">
        <v>33</v>
      </c>
    </row>
    <row r="83" spans="1:26" s="30" customFormat="1" x14ac:dyDescent="0.25">
      <c r="A83" s="70">
        <v>71</v>
      </c>
      <c r="B83" s="31" t="s">
        <v>32</v>
      </c>
      <c r="C83" s="31" t="s">
        <v>33</v>
      </c>
      <c r="D83" s="31"/>
      <c r="E83" s="31"/>
      <c r="F83" s="31" t="s">
        <v>109</v>
      </c>
      <c r="G83" s="31" t="s">
        <v>33</v>
      </c>
      <c r="H83" s="32">
        <v>42370</v>
      </c>
      <c r="I83" s="32">
        <v>42735</v>
      </c>
      <c r="J83" s="32">
        <v>42641</v>
      </c>
      <c r="K83" s="32">
        <v>42537</v>
      </c>
      <c r="L83" s="31"/>
      <c r="M83" s="31"/>
      <c r="N83" s="38" t="s">
        <v>34</v>
      </c>
      <c r="O83" s="33">
        <v>815.91</v>
      </c>
      <c r="P83" s="34">
        <v>815.91</v>
      </c>
      <c r="Q83" s="34" t="s">
        <v>33</v>
      </c>
      <c r="R83" s="34" t="s">
        <v>33</v>
      </c>
      <c r="S83" s="34" t="s">
        <v>33</v>
      </c>
      <c r="T83" s="34" t="s">
        <v>33</v>
      </c>
      <c r="U83" s="34" t="s">
        <v>33</v>
      </c>
      <c r="V83" s="35"/>
      <c r="W83" s="33"/>
      <c r="X83" s="31" t="s">
        <v>35</v>
      </c>
      <c r="Y83" s="36"/>
      <c r="Z83" s="37" t="s">
        <v>33</v>
      </c>
    </row>
    <row r="84" spans="1:26" s="30" customFormat="1" x14ac:dyDescent="0.25">
      <c r="A84" s="70">
        <v>72</v>
      </c>
      <c r="B84" s="31" t="s">
        <v>32</v>
      </c>
      <c r="C84" s="31" t="s">
        <v>33</v>
      </c>
      <c r="D84" s="31"/>
      <c r="E84" s="31"/>
      <c r="F84" s="31" t="s">
        <v>110</v>
      </c>
      <c r="G84" s="31" t="s">
        <v>33</v>
      </c>
      <c r="H84" s="32">
        <v>42370</v>
      </c>
      <c r="I84" s="32">
        <v>42735</v>
      </c>
      <c r="J84" s="32">
        <v>42556</v>
      </c>
      <c r="K84" s="32">
        <v>42538</v>
      </c>
      <c r="L84" s="31"/>
      <c r="M84" s="31"/>
      <c r="N84" s="38" t="s">
        <v>34</v>
      </c>
      <c r="O84" s="33">
        <v>3337.17</v>
      </c>
      <c r="P84" s="34">
        <v>3337.17</v>
      </c>
      <c r="Q84" s="34" t="s">
        <v>33</v>
      </c>
      <c r="R84" s="34" t="s">
        <v>33</v>
      </c>
      <c r="S84" s="34" t="s">
        <v>33</v>
      </c>
      <c r="T84" s="34" t="s">
        <v>33</v>
      </c>
      <c r="U84" s="34" t="s">
        <v>33</v>
      </c>
      <c r="V84" s="35"/>
      <c r="W84" s="33"/>
      <c r="X84" s="31" t="s">
        <v>35</v>
      </c>
      <c r="Y84" s="36"/>
      <c r="Z84" s="37" t="s">
        <v>33</v>
      </c>
    </row>
    <row r="85" spans="1:26" s="30" customFormat="1" x14ac:dyDescent="0.25">
      <c r="A85" s="70">
        <v>73</v>
      </c>
      <c r="B85" s="31" t="s">
        <v>32</v>
      </c>
      <c r="C85" s="31" t="s">
        <v>33</v>
      </c>
      <c r="D85" s="31"/>
      <c r="E85" s="31"/>
      <c r="F85" s="31" t="s">
        <v>111</v>
      </c>
      <c r="G85" s="31" t="s">
        <v>33</v>
      </c>
      <c r="H85" s="32">
        <v>42370</v>
      </c>
      <c r="I85" s="32">
        <v>42735</v>
      </c>
      <c r="J85" s="32">
        <v>42592</v>
      </c>
      <c r="K85" s="32">
        <v>42538</v>
      </c>
      <c r="L85" s="31"/>
      <c r="M85" s="31"/>
      <c r="N85" s="38" t="s">
        <v>34</v>
      </c>
      <c r="O85" s="33">
        <v>1886.84</v>
      </c>
      <c r="P85" s="34">
        <v>1886.84</v>
      </c>
      <c r="Q85" s="34" t="s">
        <v>33</v>
      </c>
      <c r="R85" s="34" t="s">
        <v>33</v>
      </c>
      <c r="S85" s="34" t="s">
        <v>33</v>
      </c>
      <c r="T85" s="34" t="s">
        <v>33</v>
      </c>
      <c r="U85" s="34" t="s">
        <v>33</v>
      </c>
      <c r="V85" s="35"/>
      <c r="W85" s="33"/>
      <c r="X85" s="31" t="s">
        <v>35</v>
      </c>
      <c r="Y85" s="36"/>
      <c r="Z85" s="37" t="s">
        <v>33</v>
      </c>
    </row>
    <row r="86" spans="1:26" s="30" customFormat="1" x14ac:dyDescent="0.25">
      <c r="A86" s="70">
        <v>74</v>
      </c>
      <c r="B86" s="31" t="s">
        <v>32</v>
      </c>
      <c r="C86" s="31" t="s">
        <v>33</v>
      </c>
      <c r="D86" s="31"/>
      <c r="E86" s="31"/>
      <c r="F86" s="31" t="s">
        <v>112</v>
      </c>
      <c r="G86" s="31" t="s">
        <v>33</v>
      </c>
      <c r="H86" s="32">
        <v>42370</v>
      </c>
      <c r="I86" s="32">
        <v>42735</v>
      </c>
      <c r="J86" s="32">
        <v>42542</v>
      </c>
      <c r="K86" s="32">
        <v>42542</v>
      </c>
      <c r="L86" s="31"/>
      <c r="M86" s="31"/>
      <c r="N86" s="38" t="s">
        <v>34</v>
      </c>
      <c r="O86" s="33">
        <v>4435.79</v>
      </c>
      <c r="P86" s="34" t="s">
        <v>33</v>
      </c>
      <c r="Q86" s="34" t="s">
        <v>33</v>
      </c>
      <c r="R86" s="34" t="s">
        <v>33</v>
      </c>
      <c r="S86" s="34" t="s">
        <v>33</v>
      </c>
      <c r="T86" s="34" t="s">
        <v>33</v>
      </c>
      <c r="U86" s="34" t="s">
        <v>33</v>
      </c>
      <c r="V86" s="35"/>
      <c r="W86" s="33"/>
      <c r="X86" s="31" t="s">
        <v>36</v>
      </c>
      <c r="Y86" s="36"/>
      <c r="Z86" s="37" t="s">
        <v>33</v>
      </c>
    </row>
    <row r="87" spans="1:26" s="30" customFormat="1" x14ac:dyDescent="0.25">
      <c r="A87" s="70">
        <v>75</v>
      </c>
      <c r="B87" s="31" t="s">
        <v>32</v>
      </c>
      <c r="C87" s="31" t="s">
        <v>33</v>
      </c>
      <c r="D87" s="31"/>
      <c r="E87" s="31"/>
      <c r="F87" s="31" t="s">
        <v>113</v>
      </c>
      <c r="G87" s="31" t="s">
        <v>33</v>
      </c>
      <c r="H87" s="32">
        <v>42370</v>
      </c>
      <c r="I87" s="32">
        <v>42735</v>
      </c>
      <c r="J87" s="32">
        <v>42591</v>
      </c>
      <c r="K87" s="32">
        <v>42545</v>
      </c>
      <c r="L87" s="31"/>
      <c r="M87" s="31"/>
      <c r="N87" s="38" t="s">
        <v>34</v>
      </c>
      <c r="O87" s="33">
        <v>750</v>
      </c>
      <c r="P87" s="34">
        <v>750</v>
      </c>
      <c r="Q87" s="34" t="s">
        <v>33</v>
      </c>
      <c r="R87" s="34" t="s">
        <v>33</v>
      </c>
      <c r="S87" s="34" t="s">
        <v>33</v>
      </c>
      <c r="T87" s="34" t="s">
        <v>33</v>
      </c>
      <c r="U87" s="34" t="s">
        <v>33</v>
      </c>
      <c r="V87" s="35"/>
      <c r="W87" s="33"/>
      <c r="X87" s="31" t="s">
        <v>35</v>
      </c>
      <c r="Y87" s="36"/>
      <c r="Z87" s="37" t="s">
        <v>33</v>
      </c>
    </row>
    <row r="88" spans="1:26" s="30" customFormat="1" x14ac:dyDescent="0.25">
      <c r="A88" s="70">
        <v>76</v>
      </c>
      <c r="B88" s="31" t="s">
        <v>32</v>
      </c>
      <c r="C88" s="31" t="s">
        <v>33</v>
      </c>
      <c r="D88" s="31"/>
      <c r="E88" s="31"/>
      <c r="F88" s="31" t="s">
        <v>114</v>
      </c>
      <c r="G88" s="31" t="s">
        <v>33</v>
      </c>
      <c r="H88" s="32">
        <v>42370</v>
      </c>
      <c r="I88" s="32">
        <v>42735</v>
      </c>
      <c r="J88" s="32">
        <v>42556</v>
      </c>
      <c r="K88" s="32">
        <v>42553</v>
      </c>
      <c r="L88" s="31"/>
      <c r="M88" s="31"/>
      <c r="N88" s="38" t="s">
        <v>34</v>
      </c>
      <c r="O88" s="33">
        <v>681.43</v>
      </c>
      <c r="P88" s="34">
        <v>681.43</v>
      </c>
      <c r="Q88" s="34" t="s">
        <v>33</v>
      </c>
      <c r="R88" s="34" t="s">
        <v>33</v>
      </c>
      <c r="S88" s="34" t="s">
        <v>33</v>
      </c>
      <c r="T88" s="34" t="s">
        <v>33</v>
      </c>
      <c r="U88" s="34" t="s">
        <v>33</v>
      </c>
      <c r="V88" s="35"/>
      <c r="W88" s="33"/>
      <c r="X88" s="31" t="s">
        <v>35</v>
      </c>
      <c r="Y88" s="36"/>
      <c r="Z88" s="37" t="s">
        <v>33</v>
      </c>
    </row>
    <row r="89" spans="1:26" s="30" customFormat="1" x14ac:dyDescent="0.25">
      <c r="A89" s="70">
        <v>77</v>
      </c>
      <c r="B89" s="31" t="s">
        <v>32</v>
      </c>
      <c r="C89" s="31" t="s">
        <v>33</v>
      </c>
      <c r="D89" s="31"/>
      <c r="E89" s="31"/>
      <c r="F89" s="31" t="s">
        <v>115</v>
      </c>
      <c r="G89" s="31" t="s">
        <v>33</v>
      </c>
      <c r="H89" s="32">
        <v>42370</v>
      </c>
      <c r="I89" s="32">
        <v>42735</v>
      </c>
      <c r="J89" s="32">
        <v>42566</v>
      </c>
      <c r="K89" s="32">
        <v>42559</v>
      </c>
      <c r="L89" s="31"/>
      <c r="M89" s="31"/>
      <c r="N89" s="38" t="s">
        <v>34</v>
      </c>
      <c r="O89" s="33">
        <v>661.22</v>
      </c>
      <c r="P89" s="34">
        <v>661.22</v>
      </c>
      <c r="Q89" s="34" t="s">
        <v>33</v>
      </c>
      <c r="R89" s="34" t="s">
        <v>33</v>
      </c>
      <c r="S89" s="34" t="s">
        <v>33</v>
      </c>
      <c r="T89" s="34" t="s">
        <v>33</v>
      </c>
      <c r="U89" s="34" t="s">
        <v>33</v>
      </c>
      <c r="V89" s="35"/>
      <c r="W89" s="33"/>
      <c r="X89" s="31" t="s">
        <v>35</v>
      </c>
      <c r="Y89" s="36"/>
      <c r="Z89" s="37" t="s">
        <v>33</v>
      </c>
    </row>
    <row r="90" spans="1:26" s="30" customFormat="1" x14ac:dyDescent="0.25">
      <c r="A90" s="70">
        <v>78</v>
      </c>
      <c r="B90" s="31" t="s">
        <v>32</v>
      </c>
      <c r="C90" s="31" t="s">
        <v>33</v>
      </c>
      <c r="D90" s="31"/>
      <c r="E90" s="31"/>
      <c r="F90" s="31" t="s">
        <v>116</v>
      </c>
      <c r="G90" s="31" t="s">
        <v>33</v>
      </c>
      <c r="H90" s="32">
        <v>42370</v>
      </c>
      <c r="I90" s="32">
        <v>42735</v>
      </c>
      <c r="J90" s="32">
        <v>42564</v>
      </c>
      <c r="K90" s="32">
        <v>42564</v>
      </c>
      <c r="L90" s="31"/>
      <c r="M90" s="31"/>
      <c r="N90" s="38" t="s">
        <v>34</v>
      </c>
      <c r="O90" s="33">
        <v>811.92</v>
      </c>
      <c r="P90" s="34" t="s">
        <v>33</v>
      </c>
      <c r="Q90" s="34" t="s">
        <v>33</v>
      </c>
      <c r="R90" s="34" t="s">
        <v>33</v>
      </c>
      <c r="S90" s="34" t="s">
        <v>33</v>
      </c>
      <c r="T90" s="34" t="s">
        <v>33</v>
      </c>
      <c r="U90" s="34" t="s">
        <v>33</v>
      </c>
      <c r="V90" s="35"/>
      <c r="W90" s="33"/>
      <c r="X90" s="31" t="s">
        <v>36</v>
      </c>
      <c r="Y90" s="36"/>
      <c r="Z90" s="37" t="s">
        <v>33</v>
      </c>
    </row>
    <row r="91" spans="1:26" s="30" customFormat="1" x14ac:dyDescent="0.25">
      <c r="A91" s="70">
        <v>79</v>
      </c>
      <c r="B91" s="31" t="s">
        <v>32</v>
      </c>
      <c r="C91" s="31" t="s">
        <v>33</v>
      </c>
      <c r="D91" s="31"/>
      <c r="E91" s="31"/>
      <c r="F91" s="31" t="s">
        <v>117</v>
      </c>
      <c r="G91" s="31" t="s">
        <v>33</v>
      </c>
      <c r="H91" s="32">
        <v>42370</v>
      </c>
      <c r="I91" s="32">
        <v>42735</v>
      </c>
      <c r="J91" s="32">
        <v>42566</v>
      </c>
      <c r="K91" s="32">
        <v>42565</v>
      </c>
      <c r="L91" s="31"/>
      <c r="M91" s="31"/>
      <c r="N91" s="38" t="s">
        <v>34</v>
      </c>
      <c r="O91" s="33">
        <v>100.75</v>
      </c>
      <c r="P91" s="34">
        <v>100.75</v>
      </c>
      <c r="Q91" s="34" t="s">
        <v>33</v>
      </c>
      <c r="R91" s="34" t="s">
        <v>33</v>
      </c>
      <c r="S91" s="34" t="s">
        <v>33</v>
      </c>
      <c r="T91" s="34" t="s">
        <v>33</v>
      </c>
      <c r="U91" s="34" t="s">
        <v>33</v>
      </c>
      <c r="V91" s="35"/>
      <c r="W91" s="33"/>
      <c r="X91" s="31" t="s">
        <v>35</v>
      </c>
      <c r="Y91" s="36"/>
      <c r="Z91" s="37" t="s">
        <v>33</v>
      </c>
    </row>
    <row r="92" spans="1:26" s="30" customFormat="1" x14ac:dyDescent="0.25">
      <c r="A92" s="70">
        <v>80</v>
      </c>
      <c r="B92" s="31" t="s">
        <v>32</v>
      </c>
      <c r="C92" s="31" t="s">
        <v>33</v>
      </c>
      <c r="D92" s="31"/>
      <c r="E92" s="31"/>
      <c r="F92" s="31" t="s">
        <v>118</v>
      </c>
      <c r="G92" s="31" t="s">
        <v>33</v>
      </c>
      <c r="H92" s="32">
        <v>42370</v>
      </c>
      <c r="I92" s="32">
        <v>42735</v>
      </c>
      <c r="J92" s="32">
        <v>42570</v>
      </c>
      <c r="K92" s="32">
        <v>42566</v>
      </c>
      <c r="L92" s="31"/>
      <c r="M92" s="31"/>
      <c r="N92" s="38" t="s">
        <v>34</v>
      </c>
      <c r="O92" s="33">
        <v>3792.06</v>
      </c>
      <c r="P92" s="34" t="s">
        <v>33</v>
      </c>
      <c r="Q92" s="34" t="s">
        <v>33</v>
      </c>
      <c r="R92" s="34" t="s">
        <v>33</v>
      </c>
      <c r="S92" s="34" t="s">
        <v>33</v>
      </c>
      <c r="T92" s="34" t="s">
        <v>33</v>
      </c>
      <c r="U92" s="34" t="s">
        <v>33</v>
      </c>
      <c r="V92" s="35"/>
      <c r="W92" s="33"/>
      <c r="X92" s="31" t="s">
        <v>36</v>
      </c>
      <c r="Y92" s="36"/>
      <c r="Z92" s="37" t="s">
        <v>33</v>
      </c>
    </row>
    <row r="93" spans="1:26" s="30" customFormat="1" x14ac:dyDescent="0.25">
      <c r="A93" s="70">
        <v>81</v>
      </c>
      <c r="B93" s="31" t="s">
        <v>32</v>
      </c>
      <c r="C93" s="31" t="s">
        <v>33</v>
      </c>
      <c r="D93" s="31"/>
      <c r="E93" s="31"/>
      <c r="F93" s="31" t="s">
        <v>119</v>
      </c>
      <c r="G93" s="31" t="s">
        <v>33</v>
      </c>
      <c r="H93" s="32">
        <v>42370</v>
      </c>
      <c r="I93" s="32">
        <v>42735</v>
      </c>
      <c r="J93" s="32">
        <v>42573</v>
      </c>
      <c r="K93" s="32">
        <v>42566</v>
      </c>
      <c r="L93" s="31"/>
      <c r="M93" s="31"/>
      <c r="N93" s="38" t="s">
        <v>34</v>
      </c>
      <c r="O93" s="33">
        <v>161.08000000000001</v>
      </c>
      <c r="P93" s="34">
        <v>161.08000000000001</v>
      </c>
      <c r="Q93" s="34" t="s">
        <v>33</v>
      </c>
      <c r="R93" s="34" t="s">
        <v>33</v>
      </c>
      <c r="S93" s="34" t="s">
        <v>33</v>
      </c>
      <c r="T93" s="34" t="s">
        <v>33</v>
      </c>
      <c r="U93" s="34" t="s">
        <v>33</v>
      </c>
      <c r="V93" s="35"/>
      <c r="W93" s="33"/>
      <c r="X93" s="31" t="s">
        <v>35</v>
      </c>
      <c r="Y93" s="36"/>
      <c r="Z93" s="37" t="s">
        <v>33</v>
      </c>
    </row>
    <row r="94" spans="1:26" s="30" customFormat="1" x14ac:dyDescent="0.25">
      <c r="A94" s="70">
        <v>82</v>
      </c>
      <c r="B94" s="31" t="s">
        <v>32</v>
      </c>
      <c r="C94" s="31" t="s">
        <v>33</v>
      </c>
      <c r="D94" s="31"/>
      <c r="E94" s="31"/>
      <c r="F94" s="31" t="s">
        <v>120</v>
      </c>
      <c r="G94" s="31" t="s">
        <v>33</v>
      </c>
      <c r="H94" s="32">
        <v>42370</v>
      </c>
      <c r="I94" s="32">
        <v>42735</v>
      </c>
      <c r="J94" s="32">
        <v>42572</v>
      </c>
      <c r="K94" s="32">
        <v>42570</v>
      </c>
      <c r="L94" s="31"/>
      <c r="M94" s="31"/>
      <c r="N94" s="38" t="s">
        <v>34</v>
      </c>
      <c r="O94" s="33">
        <v>535.29</v>
      </c>
      <c r="P94" s="34" t="s">
        <v>33</v>
      </c>
      <c r="Q94" s="34" t="s">
        <v>33</v>
      </c>
      <c r="R94" s="34" t="s">
        <v>33</v>
      </c>
      <c r="S94" s="34" t="s">
        <v>33</v>
      </c>
      <c r="T94" s="34" t="s">
        <v>33</v>
      </c>
      <c r="U94" s="34" t="s">
        <v>33</v>
      </c>
      <c r="V94" s="35"/>
      <c r="W94" s="33"/>
      <c r="X94" s="31" t="s">
        <v>36</v>
      </c>
      <c r="Y94" s="36"/>
      <c r="Z94" s="37" t="s">
        <v>33</v>
      </c>
    </row>
    <row r="95" spans="1:26" s="30" customFormat="1" x14ac:dyDescent="0.25">
      <c r="A95" s="70">
        <v>83</v>
      </c>
      <c r="B95" s="31" t="s">
        <v>32</v>
      </c>
      <c r="C95" s="31" t="s">
        <v>33</v>
      </c>
      <c r="D95" s="31"/>
      <c r="E95" s="31"/>
      <c r="F95" s="31" t="s">
        <v>121</v>
      </c>
      <c r="G95" s="31" t="s">
        <v>33</v>
      </c>
      <c r="H95" s="32">
        <v>42370</v>
      </c>
      <c r="I95" s="32">
        <v>42735</v>
      </c>
      <c r="J95" s="32">
        <v>42573</v>
      </c>
      <c r="K95" s="32">
        <v>42571</v>
      </c>
      <c r="L95" s="31"/>
      <c r="M95" s="31"/>
      <c r="N95" s="38" t="s">
        <v>34</v>
      </c>
      <c r="O95" s="33">
        <v>1525.63</v>
      </c>
      <c r="P95" s="34" t="s">
        <v>33</v>
      </c>
      <c r="Q95" s="34" t="s">
        <v>33</v>
      </c>
      <c r="R95" s="34" t="s">
        <v>33</v>
      </c>
      <c r="S95" s="34" t="s">
        <v>33</v>
      </c>
      <c r="T95" s="34" t="s">
        <v>33</v>
      </c>
      <c r="U95" s="34" t="s">
        <v>33</v>
      </c>
      <c r="V95" s="35"/>
      <c r="W95" s="33"/>
      <c r="X95" s="31" t="s">
        <v>36</v>
      </c>
      <c r="Y95" s="36"/>
      <c r="Z95" s="37" t="s">
        <v>33</v>
      </c>
    </row>
    <row r="96" spans="1:26" s="30" customFormat="1" x14ac:dyDescent="0.25">
      <c r="A96" s="70">
        <v>84</v>
      </c>
      <c r="B96" s="31" t="s">
        <v>32</v>
      </c>
      <c r="C96" s="31" t="s">
        <v>33</v>
      </c>
      <c r="D96" s="31"/>
      <c r="E96" s="31"/>
      <c r="F96" s="31" t="s">
        <v>122</v>
      </c>
      <c r="G96" s="31" t="s">
        <v>33</v>
      </c>
      <c r="H96" s="32">
        <v>42370</v>
      </c>
      <c r="I96" s="32">
        <v>42735</v>
      </c>
      <c r="J96" s="32">
        <v>42771</v>
      </c>
      <c r="K96" s="32">
        <v>42573</v>
      </c>
      <c r="L96" s="31"/>
      <c r="M96" s="31"/>
      <c r="N96" s="38" t="s">
        <v>34</v>
      </c>
      <c r="O96" s="33">
        <v>500</v>
      </c>
      <c r="P96" s="34">
        <v>500</v>
      </c>
      <c r="Q96" s="34" t="s">
        <v>33</v>
      </c>
      <c r="R96" s="34" t="s">
        <v>33</v>
      </c>
      <c r="S96" s="34" t="s">
        <v>33</v>
      </c>
      <c r="T96" s="34" t="s">
        <v>33</v>
      </c>
      <c r="U96" s="34" t="s">
        <v>33</v>
      </c>
      <c r="V96" s="35"/>
      <c r="W96" s="33"/>
      <c r="X96" s="31" t="s">
        <v>35</v>
      </c>
      <c r="Y96" s="36"/>
      <c r="Z96" s="37" t="s">
        <v>33</v>
      </c>
    </row>
    <row r="97" spans="1:26" s="30" customFormat="1" x14ac:dyDescent="0.25">
      <c r="A97" s="70">
        <v>85</v>
      </c>
      <c r="B97" s="31" t="s">
        <v>32</v>
      </c>
      <c r="C97" s="31" t="s">
        <v>33</v>
      </c>
      <c r="D97" s="31"/>
      <c r="E97" s="31"/>
      <c r="F97" s="31" t="s">
        <v>123</v>
      </c>
      <c r="G97" s="31" t="s">
        <v>33</v>
      </c>
      <c r="H97" s="32">
        <v>42370</v>
      </c>
      <c r="I97" s="32">
        <v>42735</v>
      </c>
      <c r="J97" s="32">
        <v>42591</v>
      </c>
      <c r="K97" s="32">
        <v>42578</v>
      </c>
      <c r="L97" s="31"/>
      <c r="M97" s="31"/>
      <c r="N97" s="38" t="s">
        <v>34</v>
      </c>
      <c r="O97" s="33">
        <v>2189</v>
      </c>
      <c r="P97" s="34" t="s">
        <v>33</v>
      </c>
      <c r="Q97" s="34" t="s">
        <v>33</v>
      </c>
      <c r="R97" s="34" t="s">
        <v>33</v>
      </c>
      <c r="S97" s="34" t="s">
        <v>33</v>
      </c>
      <c r="T97" s="34" t="s">
        <v>33</v>
      </c>
      <c r="U97" s="34" t="s">
        <v>33</v>
      </c>
      <c r="V97" s="35"/>
      <c r="W97" s="33"/>
      <c r="X97" s="31" t="s">
        <v>36</v>
      </c>
      <c r="Y97" s="36"/>
      <c r="Z97" s="37" t="s">
        <v>33</v>
      </c>
    </row>
    <row r="98" spans="1:26" s="30" customFormat="1" x14ac:dyDescent="0.25">
      <c r="A98" s="70">
        <v>86</v>
      </c>
      <c r="B98" s="31" t="s">
        <v>32</v>
      </c>
      <c r="C98" s="31" t="s">
        <v>33</v>
      </c>
      <c r="D98" s="31"/>
      <c r="E98" s="31"/>
      <c r="F98" s="31" t="s">
        <v>124</v>
      </c>
      <c r="G98" s="31" t="s">
        <v>33</v>
      </c>
      <c r="H98" s="32">
        <v>42370</v>
      </c>
      <c r="I98" s="32">
        <v>42735</v>
      </c>
      <c r="J98" s="32">
        <v>42613</v>
      </c>
      <c r="K98" s="32">
        <v>42582</v>
      </c>
      <c r="L98" s="31"/>
      <c r="M98" s="31"/>
      <c r="N98" s="38" t="s">
        <v>34</v>
      </c>
      <c r="O98" s="33">
        <v>101.21</v>
      </c>
      <c r="P98" s="34">
        <v>101.21</v>
      </c>
      <c r="Q98" s="34" t="s">
        <v>33</v>
      </c>
      <c r="R98" s="34" t="s">
        <v>33</v>
      </c>
      <c r="S98" s="34" t="s">
        <v>33</v>
      </c>
      <c r="T98" s="34" t="s">
        <v>33</v>
      </c>
      <c r="U98" s="34" t="s">
        <v>33</v>
      </c>
      <c r="V98" s="35"/>
      <c r="W98" s="33"/>
      <c r="X98" s="31" t="s">
        <v>35</v>
      </c>
      <c r="Y98" s="36"/>
      <c r="Z98" s="37" t="s">
        <v>33</v>
      </c>
    </row>
    <row r="99" spans="1:26" s="30" customFormat="1" x14ac:dyDescent="0.25">
      <c r="A99" s="70">
        <v>87</v>
      </c>
      <c r="B99" s="31" t="s">
        <v>32</v>
      </c>
      <c r="C99" s="31" t="s">
        <v>33</v>
      </c>
      <c r="D99" s="31"/>
      <c r="E99" s="31"/>
      <c r="F99" s="31" t="s">
        <v>125</v>
      </c>
      <c r="G99" s="31" t="s">
        <v>33</v>
      </c>
      <c r="H99" s="32">
        <v>42370</v>
      </c>
      <c r="I99" s="32">
        <v>42735</v>
      </c>
      <c r="J99" s="32">
        <v>42628</v>
      </c>
      <c r="K99" s="32">
        <v>42584</v>
      </c>
      <c r="L99" s="31"/>
      <c r="M99" s="31"/>
      <c r="N99" s="38" t="s">
        <v>34</v>
      </c>
      <c r="O99" s="33">
        <v>470.45</v>
      </c>
      <c r="P99" s="34">
        <v>470.45</v>
      </c>
      <c r="Q99" s="34" t="s">
        <v>33</v>
      </c>
      <c r="R99" s="34" t="s">
        <v>33</v>
      </c>
      <c r="S99" s="34" t="s">
        <v>33</v>
      </c>
      <c r="T99" s="34" t="s">
        <v>33</v>
      </c>
      <c r="U99" s="34" t="s">
        <v>33</v>
      </c>
      <c r="V99" s="35"/>
      <c r="W99" s="33"/>
      <c r="X99" s="31" t="s">
        <v>35</v>
      </c>
      <c r="Y99" s="36"/>
      <c r="Z99" s="37" t="s">
        <v>33</v>
      </c>
    </row>
    <row r="100" spans="1:26" s="30" customFormat="1" x14ac:dyDescent="0.25">
      <c r="A100" s="70">
        <v>88</v>
      </c>
      <c r="B100" s="31" t="s">
        <v>32</v>
      </c>
      <c r="C100" s="31" t="s">
        <v>33</v>
      </c>
      <c r="D100" s="31"/>
      <c r="E100" s="31"/>
      <c r="F100" s="31" t="s">
        <v>126</v>
      </c>
      <c r="G100" s="31" t="s">
        <v>33</v>
      </c>
      <c r="H100" s="32">
        <v>42370</v>
      </c>
      <c r="I100" s="32">
        <v>42735</v>
      </c>
      <c r="J100" s="32">
        <v>42587</v>
      </c>
      <c r="K100" s="32">
        <v>42585</v>
      </c>
      <c r="L100" s="31"/>
      <c r="M100" s="31"/>
      <c r="N100" s="38" t="s">
        <v>34</v>
      </c>
      <c r="O100" s="33">
        <v>255.84</v>
      </c>
      <c r="P100" s="34" t="s">
        <v>33</v>
      </c>
      <c r="Q100" s="34" t="s">
        <v>33</v>
      </c>
      <c r="R100" s="34" t="s">
        <v>33</v>
      </c>
      <c r="S100" s="34" t="s">
        <v>33</v>
      </c>
      <c r="T100" s="34" t="s">
        <v>33</v>
      </c>
      <c r="U100" s="34" t="s">
        <v>33</v>
      </c>
      <c r="V100" s="35"/>
      <c r="W100" s="33"/>
      <c r="X100" s="31" t="s">
        <v>36</v>
      </c>
      <c r="Y100" s="36"/>
      <c r="Z100" s="37" t="s">
        <v>33</v>
      </c>
    </row>
    <row r="101" spans="1:26" s="30" customFormat="1" x14ac:dyDescent="0.25">
      <c r="A101" s="70">
        <v>89</v>
      </c>
      <c r="B101" s="31" t="s">
        <v>32</v>
      </c>
      <c r="C101" s="31" t="s">
        <v>33</v>
      </c>
      <c r="D101" s="31"/>
      <c r="E101" s="31"/>
      <c r="F101" s="31" t="s">
        <v>127</v>
      </c>
      <c r="G101" s="31" t="s">
        <v>33</v>
      </c>
      <c r="H101" s="32">
        <v>42370</v>
      </c>
      <c r="I101" s="32">
        <v>42735</v>
      </c>
      <c r="J101" s="32">
        <v>42591</v>
      </c>
      <c r="K101" s="32">
        <v>42586</v>
      </c>
      <c r="L101" s="31"/>
      <c r="M101" s="31"/>
      <c r="N101" s="38" t="s">
        <v>34</v>
      </c>
      <c r="O101" s="33">
        <v>380</v>
      </c>
      <c r="P101" s="34">
        <v>380</v>
      </c>
      <c r="Q101" s="34" t="s">
        <v>33</v>
      </c>
      <c r="R101" s="34" t="s">
        <v>33</v>
      </c>
      <c r="S101" s="34" t="s">
        <v>33</v>
      </c>
      <c r="T101" s="34" t="s">
        <v>33</v>
      </c>
      <c r="U101" s="34" t="s">
        <v>33</v>
      </c>
      <c r="V101" s="35"/>
      <c r="W101" s="33"/>
      <c r="X101" s="31" t="s">
        <v>35</v>
      </c>
      <c r="Y101" s="36"/>
      <c r="Z101" s="37" t="s">
        <v>33</v>
      </c>
    </row>
    <row r="102" spans="1:26" s="30" customFormat="1" x14ac:dyDescent="0.25">
      <c r="A102" s="70">
        <v>90</v>
      </c>
      <c r="B102" s="31" t="s">
        <v>32</v>
      </c>
      <c r="C102" s="31" t="s">
        <v>33</v>
      </c>
      <c r="D102" s="31"/>
      <c r="E102" s="31"/>
      <c r="F102" s="31" t="s">
        <v>128</v>
      </c>
      <c r="G102" s="31" t="s">
        <v>33</v>
      </c>
      <c r="H102" s="32">
        <v>42370</v>
      </c>
      <c r="I102" s="32">
        <v>42735</v>
      </c>
      <c r="J102" s="32">
        <v>42632</v>
      </c>
      <c r="K102" s="32">
        <v>42590</v>
      </c>
      <c r="L102" s="31"/>
      <c r="M102" s="31"/>
      <c r="N102" s="31"/>
      <c r="O102" s="33">
        <v>0</v>
      </c>
      <c r="P102" s="34">
        <v>0</v>
      </c>
      <c r="Q102" s="34" t="s">
        <v>33</v>
      </c>
      <c r="R102" s="34" t="s">
        <v>33</v>
      </c>
      <c r="S102" s="34" t="s">
        <v>33</v>
      </c>
      <c r="T102" s="34" t="s">
        <v>33</v>
      </c>
      <c r="U102" s="34" t="s">
        <v>33</v>
      </c>
      <c r="V102" s="35"/>
      <c r="W102" s="33"/>
      <c r="X102" s="31" t="s">
        <v>35</v>
      </c>
      <c r="Y102" s="36"/>
      <c r="Z102" s="37" t="s">
        <v>33</v>
      </c>
    </row>
    <row r="103" spans="1:26" s="30" customFormat="1" x14ac:dyDescent="0.25">
      <c r="A103" s="70">
        <v>91</v>
      </c>
      <c r="B103" s="31" t="s">
        <v>32</v>
      </c>
      <c r="C103" s="31" t="s">
        <v>33</v>
      </c>
      <c r="D103" s="31"/>
      <c r="E103" s="31"/>
      <c r="F103" s="31" t="s">
        <v>129</v>
      </c>
      <c r="G103" s="31" t="s">
        <v>33</v>
      </c>
      <c r="H103" s="32">
        <v>42370</v>
      </c>
      <c r="I103" s="32">
        <v>42735</v>
      </c>
      <c r="J103" s="32">
        <v>42615</v>
      </c>
      <c r="K103" s="32">
        <v>42593</v>
      </c>
      <c r="L103" s="31"/>
      <c r="M103" s="31"/>
      <c r="N103" s="38" t="s">
        <v>34</v>
      </c>
      <c r="O103" s="33">
        <v>453.91</v>
      </c>
      <c r="P103" s="34">
        <v>453.91</v>
      </c>
      <c r="Q103" s="34" t="s">
        <v>33</v>
      </c>
      <c r="R103" s="34" t="s">
        <v>33</v>
      </c>
      <c r="S103" s="34" t="s">
        <v>33</v>
      </c>
      <c r="T103" s="34" t="s">
        <v>33</v>
      </c>
      <c r="U103" s="34" t="s">
        <v>33</v>
      </c>
      <c r="V103" s="35"/>
      <c r="W103" s="33"/>
      <c r="X103" s="31" t="s">
        <v>35</v>
      </c>
      <c r="Y103" s="36"/>
      <c r="Z103" s="37" t="s">
        <v>33</v>
      </c>
    </row>
    <row r="104" spans="1:26" s="30" customFormat="1" x14ac:dyDescent="0.25">
      <c r="A104" s="70">
        <v>92</v>
      </c>
      <c r="B104" s="31" t="s">
        <v>32</v>
      </c>
      <c r="C104" s="31" t="s">
        <v>33</v>
      </c>
      <c r="D104" s="31"/>
      <c r="E104" s="31"/>
      <c r="F104" s="31" t="s">
        <v>130</v>
      </c>
      <c r="G104" s="31" t="s">
        <v>33</v>
      </c>
      <c r="H104" s="87">
        <v>42248</v>
      </c>
      <c r="I104" s="87">
        <v>42613</v>
      </c>
      <c r="J104" s="32">
        <v>42660</v>
      </c>
      <c r="K104" s="32">
        <v>42598</v>
      </c>
      <c r="L104" s="31"/>
      <c r="M104" s="31"/>
      <c r="N104" s="38" t="s">
        <v>34</v>
      </c>
      <c r="O104" s="33">
        <v>90</v>
      </c>
      <c r="P104" s="34" t="s">
        <v>33</v>
      </c>
      <c r="Q104" s="34" t="s">
        <v>33</v>
      </c>
      <c r="R104" s="34" t="s">
        <v>33</v>
      </c>
      <c r="S104" s="34" t="s">
        <v>33</v>
      </c>
      <c r="T104" s="34" t="s">
        <v>33</v>
      </c>
      <c r="U104" s="34" t="s">
        <v>33</v>
      </c>
      <c r="V104" s="35"/>
      <c r="W104" s="33"/>
      <c r="X104" s="31" t="s">
        <v>131</v>
      </c>
      <c r="Y104" s="36"/>
      <c r="Z104" s="37" t="s">
        <v>33</v>
      </c>
    </row>
    <row r="105" spans="1:26" s="30" customFormat="1" ht="30" x14ac:dyDescent="0.25">
      <c r="A105" s="70">
        <v>93</v>
      </c>
      <c r="B105" s="31" t="s">
        <v>32</v>
      </c>
      <c r="C105" s="31" t="s">
        <v>33</v>
      </c>
      <c r="D105" s="31"/>
      <c r="E105" s="31"/>
      <c r="F105" s="31" t="s">
        <v>132</v>
      </c>
      <c r="G105" s="31" t="s">
        <v>33</v>
      </c>
      <c r="H105" s="32">
        <v>42370</v>
      </c>
      <c r="I105" s="32">
        <v>42735</v>
      </c>
      <c r="J105" s="32">
        <v>42614</v>
      </c>
      <c r="K105" s="32">
        <v>42600</v>
      </c>
      <c r="L105" s="31"/>
      <c r="M105" s="31"/>
      <c r="N105" s="38" t="s">
        <v>34</v>
      </c>
      <c r="O105" s="33">
        <v>1891.64</v>
      </c>
      <c r="P105" s="34">
        <v>1891.64</v>
      </c>
      <c r="Q105" s="34" t="s">
        <v>33</v>
      </c>
      <c r="R105" s="34" t="s">
        <v>33</v>
      </c>
      <c r="S105" s="34" t="s">
        <v>33</v>
      </c>
      <c r="T105" s="34" t="s">
        <v>33</v>
      </c>
      <c r="U105" s="34" t="s">
        <v>33</v>
      </c>
      <c r="V105" s="35"/>
      <c r="W105" s="33"/>
      <c r="X105" s="31" t="s">
        <v>35</v>
      </c>
      <c r="Y105" s="36"/>
      <c r="Z105" s="37" t="s">
        <v>33</v>
      </c>
    </row>
    <row r="106" spans="1:26" s="30" customFormat="1" x14ac:dyDescent="0.25">
      <c r="A106" s="70">
        <v>94</v>
      </c>
      <c r="B106" s="31" t="s">
        <v>32</v>
      </c>
      <c r="C106" s="31" t="s">
        <v>33</v>
      </c>
      <c r="D106" s="31"/>
      <c r="E106" s="31"/>
      <c r="F106" s="31" t="s">
        <v>133</v>
      </c>
      <c r="G106" s="31" t="s">
        <v>33</v>
      </c>
      <c r="H106" s="32">
        <v>42370</v>
      </c>
      <c r="I106" s="32">
        <v>42735</v>
      </c>
      <c r="J106" s="32">
        <v>42643</v>
      </c>
      <c r="K106" s="32">
        <v>42601</v>
      </c>
      <c r="L106" s="31"/>
      <c r="M106" s="31"/>
      <c r="N106" s="38" t="s">
        <v>34</v>
      </c>
      <c r="O106" s="33">
        <v>2937.63</v>
      </c>
      <c r="P106" s="34">
        <v>2937.63</v>
      </c>
      <c r="Q106" s="34" t="s">
        <v>33</v>
      </c>
      <c r="R106" s="34" t="s">
        <v>33</v>
      </c>
      <c r="S106" s="34" t="s">
        <v>33</v>
      </c>
      <c r="T106" s="34" t="s">
        <v>33</v>
      </c>
      <c r="U106" s="34" t="s">
        <v>33</v>
      </c>
      <c r="V106" s="35"/>
      <c r="W106" s="33"/>
      <c r="X106" s="31" t="s">
        <v>35</v>
      </c>
      <c r="Y106" s="36"/>
      <c r="Z106" s="37" t="s">
        <v>33</v>
      </c>
    </row>
    <row r="107" spans="1:26" s="30" customFormat="1" x14ac:dyDescent="0.25">
      <c r="A107" s="70">
        <v>95</v>
      </c>
      <c r="B107" s="31" t="s">
        <v>32</v>
      </c>
      <c r="C107" s="31" t="s">
        <v>33</v>
      </c>
      <c r="D107" s="31"/>
      <c r="E107" s="31"/>
      <c r="F107" s="31" t="s">
        <v>134</v>
      </c>
      <c r="G107" s="31" t="s">
        <v>33</v>
      </c>
      <c r="H107" s="32">
        <v>42370</v>
      </c>
      <c r="I107" s="32">
        <v>42735</v>
      </c>
      <c r="J107" s="32">
        <v>42740</v>
      </c>
      <c r="K107" s="32">
        <v>42603</v>
      </c>
      <c r="L107" s="31"/>
      <c r="M107" s="31"/>
      <c r="N107" s="38" t="s">
        <v>34</v>
      </c>
      <c r="O107" s="33">
        <v>633.94000000000005</v>
      </c>
      <c r="P107" s="34">
        <v>633.94000000000005</v>
      </c>
      <c r="Q107" s="34" t="s">
        <v>33</v>
      </c>
      <c r="R107" s="34" t="s">
        <v>33</v>
      </c>
      <c r="S107" s="34" t="s">
        <v>33</v>
      </c>
      <c r="T107" s="34" t="s">
        <v>33</v>
      </c>
      <c r="U107" s="34" t="s">
        <v>33</v>
      </c>
      <c r="V107" s="35"/>
      <c r="W107" s="33"/>
      <c r="X107" s="31" t="s">
        <v>35</v>
      </c>
      <c r="Y107" s="36"/>
      <c r="Z107" s="37" t="s">
        <v>33</v>
      </c>
    </row>
    <row r="108" spans="1:26" s="30" customFormat="1" x14ac:dyDescent="0.25">
      <c r="A108" s="70">
        <v>96</v>
      </c>
      <c r="B108" s="31" t="s">
        <v>32</v>
      </c>
      <c r="C108" s="31" t="s">
        <v>33</v>
      </c>
      <c r="D108" s="31"/>
      <c r="E108" s="31"/>
      <c r="F108" s="31" t="s">
        <v>135</v>
      </c>
      <c r="G108" s="31" t="s">
        <v>33</v>
      </c>
      <c r="H108" s="32">
        <v>42370</v>
      </c>
      <c r="I108" s="32">
        <v>42735</v>
      </c>
      <c r="J108" s="32">
        <v>42616</v>
      </c>
      <c r="K108" s="32">
        <v>42606</v>
      </c>
      <c r="L108" s="31"/>
      <c r="M108" s="31"/>
      <c r="N108" s="38" t="s">
        <v>34</v>
      </c>
      <c r="O108" s="33">
        <v>3868.35</v>
      </c>
      <c r="P108" s="34">
        <v>3868.35</v>
      </c>
      <c r="Q108" s="34" t="s">
        <v>33</v>
      </c>
      <c r="R108" s="34" t="s">
        <v>33</v>
      </c>
      <c r="S108" s="34" t="s">
        <v>33</v>
      </c>
      <c r="T108" s="34" t="s">
        <v>33</v>
      </c>
      <c r="U108" s="34" t="s">
        <v>33</v>
      </c>
      <c r="V108" s="35"/>
      <c r="W108" s="33"/>
      <c r="X108" s="31" t="s">
        <v>35</v>
      </c>
      <c r="Y108" s="36"/>
      <c r="Z108" s="37" t="s">
        <v>33</v>
      </c>
    </row>
    <row r="109" spans="1:26" s="30" customFormat="1" x14ac:dyDescent="0.25">
      <c r="A109" s="70">
        <v>97</v>
      </c>
      <c r="B109" s="31" t="s">
        <v>32</v>
      </c>
      <c r="C109" s="31" t="s">
        <v>33</v>
      </c>
      <c r="D109" s="31"/>
      <c r="E109" s="31"/>
      <c r="F109" s="31" t="s">
        <v>136</v>
      </c>
      <c r="G109" s="31" t="s">
        <v>33</v>
      </c>
      <c r="H109" s="32">
        <v>42370</v>
      </c>
      <c r="I109" s="32">
        <v>42735</v>
      </c>
      <c r="J109" s="32">
        <v>42629</v>
      </c>
      <c r="K109" s="32">
        <v>42610</v>
      </c>
      <c r="L109" s="31"/>
      <c r="M109" s="31"/>
      <c r="N109" s="38" t="s">
        <v>34</v>
      </c>
      <c r="O109" s="33">
        <v>271.17</v>
      </c>
      <c r="P109" s="34" t="s">
        <v>33</v>
      </c>
      <c r="Q109" s="34" t="s">
        <v>33</v>
      </c>
      <c r="R109" s="34" t="s">
        <v>33</v>
      </c>
      <c r="S109" s="34" t="s">
        <v>33</v>
      </c>
      <c r="T109" s="34" t="s">
        <v>33</v>
      </c>
      <c r="U109" s="34" t="s">
        <v>33</v>
      </c>
      <c r="V109" s="35"/>
      <c r="W109" s="33"/>
      <c r="X109" s="31" t="s">
        <v>36</v>
      </c>
      <c r="Y109" s="36"/>
      <c r="Z109" s="37" t="s">
        <v>33</v>
      </c>
    </row>
    <row r="110" spans="1:26" s="30" customFormat="1" x14ac:dyDescent="0.25">
      <c r="A110" s="70">
        <v>98</v>
      </c>
      <c r="B110" s="31" t="s">
        <v>32</v>
      </c>
      <c r="C110" s="31" t="s">
        <v>33</v>
      </c>
      <c r="D110" s="31"/>
      <c r="E110" s="31"/>
      <c r="F110" s="31" t="s">
        <v>137</v>
      </c>
      <c r="G110" s="31" t="s">
        <v>33</v>
      </c>
      <c r="H110" s="32">
        <v>42370</v>
      </c>
      <c r="I110" s="32">
        <v>42735</v>
      </c>
      <c r="J110" s="32">
        <v>42622</v>
      </c>
      <c r="K110" s="32">
        <v>42611</v>
      </c>
      <c r="L110" s="31"/>
      <c r="M110" s="31"/>
      <c r="N110" s="31"/>
      <c r="O110" s="33">
        <v>0</v>
      </c>
      <c r="P110" s="34" t="s">
        <v>33</v>
      </c>
      <c r="Q110" s="34" t="s">
        <v>33</v>
      </c>
      <c r="R110" s="34" t="s">
        <v>33</v>
      </c>
      <c r="S110" s="34" t="s">
        <v>33</v>
      </c>
      <c r="T110" s="34" t="s">
        <v>33</v>
      </c>
      <c r="U110" s="34" t="s">
        <v>33</v>
      </c>
      <c r="V110" s="35"/>
      <c r="W110" s="33"/>
      <c r="X110" s="31" t="s">
        <v>36</v>
      </c>
      <c r="Y110" s="36"/>
      <c r="Z110" s="37" t="s">
        <v>33</v>
      </c>
    </row>
    <row r="111" spans="1:26" s="30" customFormat="1" x14ac:dyDescent="0.25">
      <c r="A111" s="70">
        <v>99</v>
      </c>
      <c r="B111" s="31" t="s">
        <v>32</v>
      </c>
      <c r="C111" s="31" t="s">
        <v>33</v>
      </c>
      <c r="D111" s="31"/>
      <c r="E111" s="31"/>
      <c r="F111" s="31" t="s">
        <v>138</v>
      </c>
      <c r="G111" s="31" t="s">
        <v>33</v>
      </c>
      <c r="H111" s="32">
        <v>42370</v>
      </c>
      <c r="I111" s="32">
        <v>42735</v>
      </c>
      <c r="J111" s="32">
        <v>43293</v>
      </c>
      <c r="K111" s="32">
        <v>42630</v>
      </c>
      <c r="L111" s="31"/>
      <c r="M111" s="31"/>
      <c r="N111" s="31"/>
      <c r="O111" s="33">
        <v>0</v>
      </c>
      <c r="P111" s="34">
        <v>0</v>
      </c>
      <c r="Q111" s="34" t="s">
        <v>33</v>
      </c>
      <c r="R111" s="34" t="s">
        <v>33</v>
      </c>
      <c r="S111" s="34" t="s">
        <v>33</v>
      </c>
      <c r="T111" s="34" t="s">
        <v>33</v>
      </c>
      <c r="U111" s="34" t="s">
        <v>33</v>
      </c>
      <c r="V111" s="35"/>
      <c r="W111" s="33"/>
      <c r="X111" s="31" t="s">
        <v>35</v>
      </c>
      <c r="Y111" s="36"/>
      <c r="Z111" s="37" t="s">
        <v>33</v>
      </c>
    </row>
    <row r="112" spans="1:26" s="30" customFormat="1" x14ac:dyDescent="0.25">
      <c r="A112" s="70">
        <v>100</v>
      </c>
      <c r="B112" s="31" t="s">
        <v>32</v>
      </c>
      <c r="C112" s="31" t="s">
        <v>33</v>
      </c>
      <c r="D112" s="31"/>
      <c r="E112" s="31"/>
      <c r="F112" s="31" t="s">
        <v>139</v>
      </c>
      <c r="G112" s="31" t="s">
        <v>33</v>
      </c>
      <c r="H112" s="32">
        <v>42370</v>
      </c>
      <c r="I112" s="32">
        <v>42735</v>
      </c>
      <c r="J112" s="32">
        <v>42635</v>
      </c>
      <c r="K112" s="32">
        <v>42634</v>
      </c>
      <c r="L112" s="31"/>
      <c r="M112" s="31"/>
      <c r="N112" s="38" t="s">
        <v>34</v>
      </c>
      <c r="O112" s="33">
        <v>202.95</v>
      </c>
      <c r="P112" s="34" t="s">
        <v>33</v>
      </c>
      <c r="Q112" s="34" t="s">
        <v>33</v>
      </c>
      <c r="R112" s="34" t="s">
        <v>33</v>
      </c>
      <c r="S112" s="34" t="s">
        <v>33</v>
      </c>
      <c r="T112" s="34" t="s">
        <v>33</v>
      </c>
      <c r="U112" s="34" t="s">
        <v>33</v>
      </c>
      <c r="V112" s="35"/>
      <c r="W112" s="33"/>
      <c r="X112" s="31" t="s">
        <v>36</v>
      </c>
      <c r="Y112" s="36"/>
      <c r="Z112" s="37" t="s">
        <v>33</v>
      </c>
    </row>
    <row r="113" spans="1:26" s="30" customFormat="1" x14ac:dyDescent="0.25">
      <c r="A113" s="70">
        <v>101</v>
      </c>
      <c r="B113" s="31" t="s">
        <v>32</v>
      </c>
      <c r="C113" s="31" t="s">
        <v>33</v>
      </c>
      <c r="D113" s="31"/>
      <c r="E113" s="31"/>
      <c r="F113" s="31" t="s">
        <v>140</v>
      </c>
      <c r="G113" s="31" t="s">
        <v>33</v>
      </c>
      <c r="H113" s="32">
        <v>42370</v>
      </c>
      <c r="I113" s="32">
        <v>42735</v>
      </c>
      <c r="J113" s="32">
        <v>42643</v>
      </c>
      <c r="K113" s="32">
        <v>42636</v>
      </c>
      <c r="L113" s="31"/>
      <c r="M113" s="31"/>
      <c r="N113" s="38" t="s">
        <v>34</v>
      </c>
      <c r="O113" s="33">
        <v>3382.5</v>
      </c>
      <c r="P113" s="34" t="s">
        <v>33</v>
      </c>
      <c r="Q113" s="34" t="s">
        <v>33</v>
      </c>
      <c r="R113" s="34" t="s">
        <v>33</v>
      </c>
      <c r="S113" s="34" t="s">
        <v>33</v>
      </c>
      <c r="T113" s="34" t="s">
        <v>33</v>
      </c>
      <c r="U113" s="34" t="s">
        <v>33</v>
      </c>
      <c r="V113" s="35"/>
      <c r="W113" s="33"/>
      <c r="X113" s="31" t="s">
        <v>36</v>
      </c>
      <c r="Y113" s="36"/>
      <c r="Z113" s="37" t="s">
        <v>33</v>
      </c>
    </row>
    <row r="114" spans="1:26" s="30" customFormat="1" x14ac:dyDescent="0.25">
      <c r="A114" s="70">
        <v>102</v>
      </c>
      <c r="B114" s="31" t="s">
        <v>32</v>
      </c>
      <c r="C114" s="31" t="s">
        <v>33</v>
      </c>
      <c r="D114" s="31"/>
      <c r="E114" s="31"/>
      <c r="F114" s="31" t="s">
        <v>141</v>
      </c>
      <c r="G114" s="31" t="s">
        <v>33</v>
      </c>
      <c r="H114" s="32">
        <v>42370</v>
      </c>
      <c r="I114" s="32">
        <v>42735</v>
      </c>
      <c r="J114" s="32">
        <v>42643</v>
      </c>
      <c r="K114" s="32">
        <v>42636</v>
      </c>
      <c r="L114" s="31"/>
      <c r="M114" s="31"/>
      <c r="N114" s="38" t="s">
        <v>34</v>
      </c>
      <c r="O114" s="33">
        <v>4514.1000000000004</v>
      </c>
      <c r="P114" s="34" t="s">
        <v>33</v>
      </c>
      <c r="Q114" s="34" t="s">
        <v>33</v>
      </c>
      <c r="R114" s="34" t="s">
        <v>33</v>
      </c>
      <c r="S114" s="34" t="s">
        <v>33</v>
      </c>
      <c r="T114" s="34" t="s">
        <v>33</v>
      </c>
      <c r="U114" s="34" t="s">
        <v>33</v>
      </c>
      <c r="V114" s="35"/>
      <c r="W114" s="33"/>
      <c r="X114" s="31" t="s">
        <v>36</v>
      </c>
      <c r="Y114" s="36"/>
      <c r="Z114" s="37" t="s">
        <v>33</v>
      </c>
    </row>
    <row r="115" spans="1:26" s="30" customFormat="1" x14ac:dyDescent="0.25">
      <c r="A115" s="70">
        <v>103</v>
      </c>
      <c r="B115" s="31" t="s">
        <v>32</v>
      </c>
      <c r="C115" s="31" t="s">
        <v>33</v>
      </c>
      <c r="D115" s="31"/>
      <c r="E115" s="31"/>
      <c r="F115" s="31" t="s">
        <v>142</v>
      </c>
      <c r="G115" s="31" t="s">
        <v>33</v>
      </c>
      <c r="H115" s="32">
        <v>42370</v>
      </c>
      <c r="I115" s="32">
        <v>42735</v>
      </c>
      <c r="J115" s="32">
        <v>43003</v>
      </c>
      <c r="K115" s="32">
        <v>42641</v>
      </c>
      <c r="L115" s="31"/>
      <c r="M115" s="31"/>
      <c r="N115" s="31"/>
      <c r="O115" s="33">
        <v>0</v>
      </c>
      <c r="P115" s="34">
        <v>0</v>
      </c>
      <c r="Q115" s="34" t="s">
        <v>33</v>
      </c>
      <c r="R115" s="34" t="s">
        <v>33</v>
      </c>
      <c r="S115" s="34" t="s">
        <v>33</v>
      </c>
      <c r="T115" s="34" t="s">
        <v>33</v>
      </c>
      <c r="U115" s="34" t="s">
        <v>33</v>
      </c>
      <c r="V115" s="35"/>
      <c r="W115" s="33"/>
      <c r="X115" s="31" t="s">
        <v>35</v>
      </c>
      <c r="Y115" s="36"/>
      <c r="Z115" s="37" t="s">
        <v>33</v>
      </c>
    </row>
    <row r="116" spans="1:26" s="30" customFormat="1" x14ac:dyDescent="0.25">
      <c r="A116" s="70">
        <v>104</v>
      </c>
      <c r="B116" s="31" t="s">
        <v>32</v>
      </c>
      <c r="C116" s="31" t="s">
        <v>33</v>
      </c>
      <c r="D116" s="31"/>
      <c r="E116" s="31"/>
      <c r="F116" s="31" t="s">
        <v>143</v>
      </c>
      <c r="G116" s="31" t="s">
        <v>33</v>
      </c>
      <c r="H116" s="32">
        <v>42370</v>
      </c>
      <c r="I116" s="32">
        <v>42735</v>
      </c>
      <c r="J116" s="32">
        <v>42650</v>
      </c>
      <c r="K116" s="32">
        <v>42643</v>
      </c>
      <c r="L116" s="31"/>
      <c r="M116" s="31"/>
      <c r="N116" s="38" t="s">
        <v>34</v>
      </c>
      <c r="O116" s="33">
        <v>559.95000000000005</v>
      </c>
      <c r="P116" s="34">
        <v>559.95000000000005</v>
      </c>
      <c r="Q116" s="34" t="s">
        <v>33</v>
      </c>
      <c r="R116" s="34" t="s">
        <v>33</v>
      </c>
      <c r="S116" s="34" t="s">
        <v>33</v>
      </c>
      <c r="T116" s="34" t="s">
        <v>33</v>
      </c>
      <c r="U116" s="34" t="s">
        <v>33</v>
      </c>
      <c r="V116" s="35"/>
      <c r="W116" s="33"/>
      <c r="X116" s="31" t="s">
        <v>35</v>
      </c>
      <c r="Y116" s="36"/>
      <c r="Z116" s="37" t="s">
        <v>33</v>
      </c>
    </row>
    <row r="117" spans="1:26" s="30" customFormat="1" ht="30" x14ac:dyDescent="0.25">
      <c r="A117" s="70">
        <v>105</v>
      </c>
      <c r="B117" s="31" t="s">
        <v>32</v>
      </c>
      <c r="C117" s="31" t="s">
        <v>33</v>
      </c>
      <c r="D117" s="31"/>
      <c r="E117" s="31"/>
      <c r="F117" s="31" t="s">
        <v>144</v>
      </c>
      <c r="G117" s="31" t="s">
        <v>33</v>
      </c>
      <c r="H117" s="32">
        <v>42370</v>
      </c>
      <c r="I117" s="32">
        <v>42735</v>
      </c>
      <c r="J117" s="32">
        <v>42662</v>
      </c>
      <c r="K117" s="32">
        <v>42643</v>
      </c>
      <c r="L117" s="31"/>
      <c r="M117" s="31"/>
      <c r="N117" s="38" t="s">
        <v>34</v>
      </c>
      <c r="O117" s="33">
        <v>1009.14</v>
      </c>
      <c r="P117" s="34">
        <v>1009.14</v>
      </c>
      <c r="Q117" s="34" t="s">
        <v>33</v>
      </c>
      <c r="R117" s="34" t="s">
        <v>33</v>
      </c>
      <c r="S117" s="34" t="s">
        <v>33</v>
      </c>
      <c r="T117" s="34" t="s">
        <v>33</v>
      </c>
      <c r="U117" s="34" t="s">
        <v>33</v>
      </c>
      <c r="V117" s="35"/>
      <c r="W117" s="33"/>
      <c r="X117" s="31" t="s">
        <v>35</v>
      </c>
      <c r="Y117" s="36"/>
      <c r="Z117" s="37" t="s">
        <v>33</v>
      </c>
    </row>
    <row r="118" spans="1:26" s="30" customFormat="1" x14ac:dyDescent="0.25">
      <c r="A118" s="70">
        <v>106</v>
      </c>
      <c r="B118" s="31" t="s">
        <v>32</v>
      </c>
      <c r="C118" s="31" t="s">
        <v>33</v>
      </c>
      <c r="D118" s="31"/>
      <c r="E118" s="31"/>
      <c r="F118" s="31" t="s">
        <v>145</v>
      </c>
      <c r="G118" s="31" t="s">
        <v>33</v>
      </c>
      <c r="H118" s="32">
        <v>42370</v>
      </c>
      <c r="I118" s="32">
        <v>42735</v>
      </c>
      <c r="J118" s="32">
        <v>42678</v>
      </c>
      <c r="K118" s="32">
        <v>42643</v>
      </c>
      <c r="L118" s="31"/>
      <c r="M118" s="31"/>
      <c r="N118" s="38" t="s">
        <v>34</v>
      </c>
      <c r="O118" s="33">
        <v>269.86</v>
      </c>
      <c r="P118" s="34">
        <v>269.86</v>
      </c>
      <c r="Q118" s="34" t="s">
        <v>33</v>
      </c>
      <c r="R118" s="34" t="s">
        <v>33</v>
      </c>
      <c r="S118" s="34" t="s">
        <v>33</v>
      </c>
      <c r="T118" s="34" t="s">
        <v>33</v>
      </c>
      <c r="U118" s="34" t="s">
        <v>33</v>
      </c>
      <c r="V118" s="35"/>
      <c r="W118" s="33"/>
      <c r="X118" s="31" t="s">
        <v>35</v>
      </c>
      <c r="Y118" s="36"/>
      <c r="Z118" s="37" t="s">
        <v>33</v>
      </c>
    </row>
    <row r="119" spans="1:26" s="30" customFormat="1" x14ac:dyDescent="0.25">
      <c r="A119" s="70">
        <v>107</v>
      </c>
      <c r="B119" s="31" t="s">
        <v>32</v>
      </c>
      <c r="C119" s="31" t="s">
        <v>33</v>
      </c>
      <c r="D119" s="31"/>
      <c r="E119" s="31"/>
      <c r="F119" s="31" t="s">
        <v>146</v>
      </c>
      <c r="G119" s="31" t="s">
        <v>33</v>
      </c>
      <c r="H119" s="32">
        <v>42370</v>
      </c>
      <c r="I119" s="32">
        <v>42735</v>
      </c>
      <c r="J119" s="32">
        <v>42678</v>
      </c>
      <c r="K119" s="32">
        <v>42646</v>
      </c>
      <c r="L119" s="31"/>
      <c r="M119" s="31"/>
      <c r="N119" s="38" t="s">
        <v>34</v>
      </c>
      <c r="O119" s="33">
        <v>374.5</v>
      </c>
      <c r="P119" s="34">
        <v>374.5</v>
      </c>
      <c r="Q119" s="34" t="s">
        <v>33</v>
      </c>
      <c r="R119" s="34" t="s">
        <v>33</v>
      </c>
      <c r="S119" s="34" t="s">
        <v>33</v>
      </c>
      <c r="T119" s="34" t="s">
        <v>33</v>
      </c>
      <c r="U119" s="34" t="s">
        <v>33</v>
      </c>
      <c r="V119" s="35"/>
      <c r="W119" s="33"/>
      <c r="X119" s="31" t="s">
        <v>35</v>
      </c>
      <c r="Y119" s="36"/>
      <c r="Z119" s="37" t="s">
        <v>33</v>
      </c>
    </row>
    <row r="120" spans="1:26" s="30" customFormat="1" x14ac:dyDescent="0.25">
      <c r="A120" s="70">
        <v>108</v>
      </c>
      <c r="B120" s="31" t="s">
        <v>32</v>
      </c>
      <c r="C120" s="31" t="s">
        <v>33</v>
      </c>
      <c r="D120" s="31"/>
      <c r="E120" s="31"/>
      <c r="F120" s="31" t="s">
        <v>147</v>
      </c>
      <c r="G120" s="31" t="s">
        <v>33</v>
      </c>
      <c r="H120" s="32">
        <v>42370</v>
      </c>
      <c r="I120" s="32">
        <v>42735</v>
      </c>
      <c r="J120" s="32">
        <v>42647</v>
      </c>
      <c r="K120" s="32">
        <v>42647</v>
      </c>
      <c r="L120" s="31"/>
      <c r="M120" s="31"/>
      <c r="N120" s="38" t="s">
        <v>34</v>
      </c>
      <c r="O120" s="33">
        <v>4092.14</v>
      </c>
      <c r="P120" s="34" t="s">
        <v>33</v>
      </c>
      <c r="Q120" s="34" t="s">
        <v>33</v>
      </c>
      <c r="R120" s="34" t="s">
        <v>33</v>
      </c>
      <c r="S120" s="34" t="s">
        <v>33</v>
      </c>
      <c r="T120" s="34" t="s">
        <v>33</v>
      </c>
      <c r="U120" s="34" t="s">
        <v>33</v>
      </c>
      <c r="V120" s="35"/>
      <c r="W120" s="33"/>
      <c r="X120" s="31" t="s">
        <v>36</v>
      </c>
      <c r="Y120" s="36"/>
      <c r="Z120" s="37" t="s">
        <v>33</v>
      </c>
    </row>
    <row r="121" spans="1:26" s="30" customFormat="1" x14ac:dyDescent="0.25">
      <c r="A121" s="70">
        <v>109</v>
      </c>
      <c r="B121" s="31" t="s">
        <v>32</v>
      </c>
      <c r="C121" s="31" t="s">
        <v>33</v>
      </c>
      <c r="D121" s="31"/>
      <c r="E121" s="31"/>
      <c r="F121" s="31" t="s">
        <v>148</v>
      </c>
      <c r="G121" s="31" t="s">
        <v>33</v>
      </c>
      <c r="H121" s="32">
        <v>42370</v>
      </c>
      <c r="I121" s="32">
        <v>42735</v>
      </c>
      <c r="J121" s="32">
        <v>42745</v>
      </c>
      <c r="K121" s="32">
        <v>42647</v>
      </c>
      <c r="L121" s="31"/>
      <c r="M121" s="31"/>
      <c r="N121" s="38" t="s">
        <v>34</v>
      </c>
      <c r="O121" s="33">
        <v>584.51</v>
      </c>
      <c r="P121" s="34">
        <v>584.51</v>
      </c>
      <c r="Q121" s="34" t="s">
        <v>33</v>
      </c>
      <c r="R121" s="34" t="s">
        <v>33</v>
      </c>
      <c r="S121" s="34" t="s">
        <v>33</v>
      </c>
      <c r="T121" s="34" t="s">
        <v>33</v>
      </c>
      <c r="U121" s="34" t="s">
        <v>33</v>
      </c>
      <c r="V121" s="35"/>
      <c r="W121" s="33"/>
      <c r="X121" s="31" t="s">
        <v>35</v>
      </c>
      <c r="Y121" s="36"/>
      <c r="Z121" s="37" t="s">
        <v>33</v>
      </c>
    </row>
    <row r="122" spans="1:26" s="30" customFormat="1" x14ac:dyDescent="0.25">
      <c r="A122" s="70">
        <v>110</v>
      </c>
      <c r="B122" s="31" t="s">
        <v>32</v>
      </c>
      <c r="C122" s="31" t="s">
        <v>33</v>
      </c>
      <c r="D122" s="31"/>
      <c r="E122" s="31"/>
      <c r="F122" s="31" t="s">
        <v>149</v>
      </c>
      <c r="G122" s="31" t="s">
        <v>33</v>
      </c>
      <c r="H122" s="32">
        <v>42370</v>
      </c>
      <c r="I122" s="32">
        <v>42735</v>
      </c>
      <c r="J122" s="32">
        <v>42692</v>
      </c>
      <c r="K122" s="32">
        <v>42649</v>
      </c>
      <c r="L122" s="31"/>
      <c r="M122" s="31"/>
      <c r="N122" s="38" t="s">
        <v>34</v>
      </c>
      <c r="O122" s="33">
        <v>1046.0999999999999</v>
      </c>
      <c r="P122" s="34">
        <v>1046.0999999999999</v>
      </c>
      <c r="Q122" s="34" t="s">
        <v>33</v>
      </c>
      <c r="R122" s="34" t="s">
        <v>33</v>
      </c>
      <c r="S122" s="34" t="s">
        <v>33</v>
      </c>
      <c r="T122" s="34" t="s">
        <v>33</v>
      </c>
      <c r="U122" s="34" t="s">
        <v>33</v>
      </c>
      <c r="V122" s="35"/>
      <c r="W122" s="33"/>
      <c r="X122" s="31" t="s">
        <v>35</v>
      </c>
      <c r="Y122" s="36"/>
      <c r="Z122" s="37" t="s">
        <v>33</v>
      </c>
    </row>
    <row r="123" spans="1:26" s="30" customFormat="1" x14ac:dyDescent="0.25">
      <c r="A123" s="70">
        <v>111</v>
      </c>
      <c r="B123" s="31" t="s">
        <v>32</v>
      </c>
      <c r="C123" s="31" t="s">
        <v>33</v>
      </c>
      <c r="D123" s="31"/>
      <c r="E123" s="31"/>
      <c r="F123" s="31" t="s">
        <v>150</v>
      </c>
      <c r="G123" s="31" t="s">
        <v>33</v>
      </c>
      <c r="H123" s="32">
        <v>42370</v>
      </c>
      <c r="I123" s="32">
        <v>42735</v>
      </c>
      <c r="J123" s="32">
        <v>42663</v>
      </c>
      <c r="K123" s="32">
        <v>42650</v>
      </c>
      <c r="L123" s="31"/>
      <c r="M123" s="31"/>
      <c r="N123" s="38" t="s">
        <v>34</v>
      </c>
      <c r="O123" s="33">
        <v>475.78</v>
      </c>
      <c r="P123" s="34" t="s">
        <v>33</v>
      </c>
      <c r="Q123" s="34" t="s">
        <v>33</v>
      </c>
      <c r="R123" s="34" t="s">
        <v>33</v>
      </c>
      <c r="S123" s="34" t="s">
        <v>33</v>
      </c>
      <c r="T123" s="34" t="s">
        <v>33</v>
      </c>
      <c r="U123" s="34" t="s">
        <v>33</v>
      </c>
      <c r="V123" s="35"/>
      <c r="W123" s="33"/>
      <c r="X123" s="31" t="s">
        <v>36</v>
      </c>
      <c r="Y123" s="36"/>
      <c r="Z123" s="37" t="s">
        <v>33</v>
      </c>
    </row>
    <row r="124" spans="1:26" s="30" customFormat="1" x14ac:dyDescent="0.25">
      <c r="A124" s="70">
        <v>112</v>
      </c>
      <c r="B124" s="31" t="s">
        <v>32</v>
      </c>
      <c r="C124" s="31" t="s">
        <v>33</v>
      </c>
      <c r="D124" s="31"/>
      <c r="E124" s="31"/>
      <c r="F124" s="31" t="s">
        <v>151</v>
      </c>
      <c r="G124" s="31" t="s">
        <v>33</v>
      </c>
      <c r="H124" s="32">
        <v>42370</v>
      </c>
      <c r="I124" s="32">
        <v>42735</v>
      </c>
      <c r="J124" s="32">
        <v>42678</v>
      </c>
      <c r="K124" s="32">
        <v>42650</v>
      </c>
      <c r="L124" s="31"/>
      <c r="M124" s="31"/>
      <c r="N124" s="38" t="s">
        <v>34</v>
      </c>
      <c r="O124" s="33">
        <v>896.32</v>
      </c>
      <c r="P124" s="34">
        <v>896.32</v>
      </c>
      <c r="Q124" s="34" t="s">
        <v>33</v>
      </c>
      <c r="R124" s="34" t="s">
        <v>33</v>
      </c>
      <c r="S124" s="34" t="s">
        <v>33</v>
      </c>
      <c r="T124" s="34" t="s">
        <v>33</v>
      </c>
      <c r="U124" s="34" t="s">
        <v>33</v>
      </c>
      <c r="V124" s="35"/>
      <c r="W124" s="33"/>
      <c r="X124" s="31" t="s">
        <v>35</v>
      </c>
      <c r="Y124" s="36"/>
      <c r="Z124" s="37" t="s">
        <v>33</v>
      </c>
    </row>
    <row r="125" spans="1:26" s="30" customFormat="1" x14ac:dyDescent="0.25">
      <c r="A125" s="70">
        <v>113</v>
      </c>
      <c r="B125" s="31" t="s">
        <v>32</v>
      </c>
      <c r="C125" s="31" t="s">
        <v>33</v>
      </c>
      <c r="D125" s="31"/>
      <c r="E125" s="31"/>
      <c r="F125" s="31" t="s">
        <v>152</v>
      </c>
      <c r="G125" s="31" t="s">
        <v>33</v>
      </c>
      <c r="H125" s="32">
        <v>42370</v>
      </c>
      <c r="I125" s="32">
        <v>42735</v>
      </c>
      <c r="J125" s="32">
        <v>42671</v>
      </c>
      <c r="K125" s="32">
        <v>42653</v>
      </c>
      <c r="L125" s="31"/>
      <c r="M125" s="31"/>
      <c r="N125" s="38" t="s">
        <v>34</v>
      </c>
      <c r="O125" s="33">
        <v>340.1</v>
      </c>
      <c r="P125" s="34">
        <v>340.1</v>
      </c>
      <c r="Q125" s="34" t="s">
        <v>33</v>
      </c>
      <c r="R125" s="34" t="s">
        <v>33</v>
      </c>
      <c r="S125" s="34" t="s">
        <v>33</v>
      </c>
      <c r="T125" s="34" t="s">
        <v>33</v>
      </c>
      <c r="U125" s="34" t="s">
        <v>33</v>
      </c>
      <c r="V125" s="35"/>
      <c r="W125" s="33"/>
      <c r="X125" s="31" t="s">
        <v>35</v>
      </c>
      <c r="Y125" s="36"/>
      <c r="Z125" s="37" t="s">
        <v>33</v>
      </c>
    </row>
    <row r="126" spans="1:26" s="30" customFormat="1" x14ac:dyDescent="0.25">
      <c r="A126" s="70">
        <v>114</v>
      </c>
      <c r="B126" s="31" t="s">
        <v>32</v>
      </c>
      <c r="C126" s="31" t="s">
        <v>33</v>
      </c>
      <c r="D126" s="31"/>
      <c r="E126" s="31"/>
      <c r="F126" s="31" t="s">
        <v>153</v>
      </c>
      <c r="G126" s="31" t="s">
        <v>33</v>
      </c>
      <c r="H126" s="32">
        <v>42370</v>
      </c>
      <c r="I126" s="32">
        <v>42735</v>
      </c>
      <c r="J126" s="32">
        <v>42661</v>
      </c>
      <c r="K126" s="32">
        <v>42654</v>
      </c>
      <c r="L126" s="31"/>
      <c r="M126" s="31"/>
      <c r="N126" s="38" t="s">
        <v>34</v>
      </c>
      <c r="O126" s="33">
        <v>3075</v>
      </c>
      <c r="P126" s="34" t="s">
        <v>33</v>
      </c>
      <c r="Q126" s="34" t="s">
        <v>33</v>
      </c>
      <c r="R126" s="34" t="s">
        <v>33</v>
      </c>
      <c r="S126" s="34" t="s">
        <v>33</v>
      </c>
      <c r="T126" s="34" t="s">
        <v>33</v>
      </c>
      <c r="U126" s="34" t="s">
        <v>33</v>
      </c>
      <c r="V126" s="35"/>
      <c r="W126" s="33"/>
      <c r="X126" s="31" t="s">
        <v>36</v>
      </c>
      <c r="Y126" s="36"/>
      <c r="Z126" s="37" t="s">
        <v>33</v>
      </c>
    </row>
    <row r="127" spans="1:26" s="30" customFormat="1" x14ac:dyDescent="0.25">
      <c r="A127" s="70">
        <v>115</v>
      </c>
      <c r="B127" s="31" t="s">
        <v>32</v>
      </c>
      <c r="C127" s="31" t="s">
        <v>33</v>
      </c>
      <c r="D127" s="31"/>
      <c r="E127" s="31"/>
      <c r="F127" s="31" t="s">
        <v>154</v>
      </c>
      <c r="G127" s="31" t="s">
        <v>33</v>
      </c>
      <c r="H127" s="32">
        <v>42370</v>
      </c>
      <c r="I127" s="32">
        <v>42735</v>
      </c>
      <c r="J127" s="32">
        <v>42672</v>
      </c>
      <c r="K127" s="32">
        <v>42654</v>
      </c>
      <c r="L127" s="31"/>
      <c r="M127" s="31"/>
      <c r="N127" s="38" t="s">
        <v>34</v>
      </c>
      <c r="O127" s="33">
        <v>1603.71</v>
      </c>
      <c r="P127" s="34">
        <v>1603.71</v>
      </c>
      <c r="Q127" s="34" t="s">
        <v>33</v>
      </c>
      <c r="R127" s="34" t="s">
        <v>33</v>
      </c>
      <c r="S127" s="34" t="s">
        <v>33</v>
      </c>
      <c r="T127" s="34" t="s">
        <v>33</v>
      </c>
      <c r="U127" s="34" t="s">
        <v>33</v>
      </c>
      <c r="V127" s="35"/>
      <c r="W127" s="33"/>
      <c r="X127" s="31" t="s">
        <v>35</v>
      </c>
      <c r="Y127" s="36"/>
      <c r="Z127" s="37" t="s">
        <v>33</v>
      </c>
    </row>
    <row r="128" spans="1:26" s="30" customFormat="1" x14ac:dyDescent="0.25">
      <c r="A128" s="70">
        <v>116</v>
      </c>
      <c r="B128" s="31" t="s">
        <v>32</v>
      </c>
      <c r="C128" s="31" t="s">
        <v>33</v>
      </c>
      <c r="D128" s="31"/>
      <c r="E128" s="31"/>
      <c r="F128" s="31" t="s">
        <v>155</v>
      </c>
      <c r="G128" s="31" t="s">
        <v>33</v>
      </c>
      <c r="H128" s="32">
        <v>42370</v>
      </c>
      <c r="I128" s="32">
        <v>42735</v>
      </c>
      <c r="J128" s="32">
        <v>42678</v>
      </c>
      <c r="K128" s="32">
        <v>42654</v>
      </c>
      <c r="L128" s="31"/>
      <c r="M128" s="31"/>
      <c r="N128" s="38" t="s">
        <v>34</v>
      </c>
      <c r="O128" s="33">
        <v>568.12</v>
      </c>
      <c r="P128" s="34">
        <v>568.12</v>
      </c>
      <c r="Q128" s="34" t="s">
        <v>33</v>
      </c>
      <c r="R128" s="34" t="s">
        <v>33</v>
      </c>
      <c r="S128" s="34" t="s">
        <v>33</v>
      </c>
      <c r="T128" s="34" t="s">
        <v>33</v>
      </c>
      <c r="U128" s="34" t="s">
        <v>33</v>
      </c>
      <c r="V128" s="35"/>
      <c r="W128" s="33"/>
      <c r="X128" s="31" t="s">
        <v>35</v>
      </c>
      <c r="Y128" s="36"/>
      <c r="Z128" s="37" t="s">
        <v>33</v>
      </c>
    </row>
    <row r="129" spans="1:26" s="30" customFormat="1" x14ac:dyDescent="0.25">
      <c r="A129" s="70">
        <v>117</v>
      </c>
      <c r="B129" s="31" t="s">
        <v>32</v>
      </c>
      <c r="C129" s="31" t="s">
        <v>33</v>
      </c>
      <c r="D129" s="31"/>
      <c r="E129" s="31"/>
      <c r="F129" s="31" t="s">
        <v>156</v>
      </c>
      <c r="G129" s="31" t="s">
        <v>33</v>
      </c>
      <c r="H129" s="32">
        <v>42370</v>
      </c>
      <c r="I129" s="32">
        <v>42735</v>
      </c>
      <c r="J129" s="32">
        <v>42660</v>
      </c>
      <c r="K129" s="32">
        <v>42657</v>
      </c>
      <c r="L129" s="31"/>
      <c r="M129" s="31"/>
      <c r="N129" s="38" t="s">
        <v>34</v>
      </c>
      <c r="O129" s="33">
        <v>3499.9</v>
      </c>
      <c r="P129" s="34">
        <v>3499.9</v>
      </c>
      <c r="Q129" s="34" t="s">
        <v>33</v>
      </c>
      <c r="R129" s="34" t="s">
        <v>33</v>
      </c>
      <c r="S129" s="34" t="s">
        <v>33</v>
      </c>
      <c r="T129" s="34" t="s">
        <v>33</v>
      </c>
      <c r="U129" s="34" t="s">
        <v>33</v>
      </c>
      <c r="V129" s="35"/>
      <c r="W129" s="33"/>
      <c r="X129" s="31" t="s">
        <v>35</v>
      </c>
      <c r="Y129" s="36"/>
      <c r="Z129" s="37" t="s">
        <v>33</v>
      </c>
    </row>
    <row r="130" spans="1:26" s="30" customFormat="1" x14ac:dyDescent="0.25">
      <c r="A130" s="70">
        <v>118</v>
      </c>
      <c r="B130" s="31" t="s">
        <v>32</v>
      </c>
      <c r="C130" s="31" t="s">
        <v>33</v>
      </c>
      <c r="D130" s="31"/>
      <c r="E130" s="31"/>
      <c r="F130" s="31" t="s">
        <v>157</v>
      </c>
      <c r="G130" s="31" t="s">
        <v>33</v>
      </c>
      <c r="H130" s="32">
        <v>42370</v>
      </c>
      <c r="I130" s="32">
        <v>42735</v>
      </c>
      <c r="J130" s="32">
        <v>42661</v>
      </c>
      <c r="K130" s="32">
        <v>42659</v>
      </c>
      <c r="L130" s="31"/>
      <c r="M130" s="31"/>
      <c r="N130" s="38" t="s">
        <v>34</v>
      </c>
      <c r="O130" s="33">
        <v>500.95</v>
      </c>
      <c r="P130" s="34" t="s">
        <v>33</v>
      </c>
      <c r="Q130" s="34" t="s">
        <v>33</v>
      </c>
      <c r="R130" s="34" t="s">
        <v>33</v>
      </c>
      <c r="S130" s="34" t="s">
        <v>33</v>
      </c>
      <c r="T130" s="34" t="s">
        <v>33</v>
      </c>
      <c r="U130" s="34" t="s">
        <v>33</v>
      </c>
      <c r="V130" s="35"/>
      <c r="W130" s="33"/>
      <c r="X130" s="31" t="s">
        <v>36</v>
      </c>
      <c r="Y130" s="36"/>
      <c r="Z130" s="37" t="s">
        <v>33</v>
      </c>
    </row>
    <row r="131" spans="1:26" s="30" customFormat="1" x14ac:dyDescent="0.25">
      <c r="A131" s="70">
        <v>119</v>
      </c>
      <c r="B131" s="31" t="s">
        <v>32</v>
      </c>
      <c r="C131" s="31" t="s">
        <v>33</v>
      </c>
      <c r="D131" s="31"/>
      <c r="E131" s="31"/>
      <c r="F131" s="31" t="s">
        <v>158</v>
      </c>
      <c r="G131" s="31" t="s">
        <v>33</v>
      </c>
      <c r="H131" s="32">
        <v>42370</v>
      </c>
      <c r="I131" s="32">
        <v>42735</v>
      </c>
      <c r="J131" s="32">
        <v>42748</v>
      </c>
      <c r="K131" s="32">
        <v>42662</v>
      </c>
      <c r="L131" s="31"/>
      <c r="M131" s="31"/>
      <c r="N131" s="38" t="s">
        <v>34</v>
      </c>
      <c r="O131" s="33">
        <v>400</v>
      </c>
      <c r="P131" s="34">
        <v>400</v>
      </c>
      <c r="Q131" s="34" t="s">
        <v>33</v>
      </c>
      <c r="R131" s="34" t="s">
        <v>33</v>
      </c>
      <c r="S131" s="34" t="s">
        <v>33</v>
      </c>
      <c r="T131" s="34" t="s">
        <v>33</v>
      </c>
      <c r="U131" s="34" t="s">
        <v>33</v>
      </c>
      <c r="V131" s="35"/>
      <c r="W131" s="33"/>
      <c r="X131" s="31" t="s">
        <v>35</v>
      </c>
      <c r="Y131" s="36"/>
      <c r="Z131" s="37" t="s">
        <v>33</v>
      </c>
    </row>
    <row r="132" spans="1:26" s="30" customFormat="1" x14ac:dyDescent="0.25">
      <c r="A132" s="70">
        <v>120</v>
      </c>
      <c r="B132" s="31" t="s">
        <v>32</v>
      </c>
      <c r="C132" s="31" t="s">
        <v>33</v>
      </c>
      <c r="D132" s="31"/>
      <c r="E132" s="31"/>
      <c r="F132" s="31" t="s">
        <v>159</v>
      </c>
      <c r="G132" s="31" t="s">
        <v>33</v>
      </c>
      <c r="H132" s="32">
        <v>42370</v>
      </c>
      <c r="I132" s="32">
        <v>42735</v>
      </c>
      <c r="J132" s="32">
        <v>42818</v>
      </c>
      <c r="K132" s="32">
        <v>42662</v>
      </c>
      <c r="L132" s="31"/>
      <c r="M132" s="31"/>
      <c r="N132" s="38" t="s">
        <v>34</v>
      </c>
      <c r="O132" s="33">
        <v>844.13</v>
      </c>
      <c r="P132" s="34">
        <v>844.13</v>
      </c>
      <c r="Q132" s="34" t="s">
        <v>33</v>
      </c>
      <c r="R132" s="34" t="s">
        <v>33</v>
      </c>
      <c r="S132" s="34" t="s">
        <v>33</v>
      </c>
      <c r="T132" s="34" t="s">
        <v>33</v>
      </c>
      <c r="U132" s="34" t="s">
        <v>33</v>
      </c>
      <c r="V132" s="35"/>
      <c r="W132" s="33"/>
      <c r="X132" s="31" t="s">
        <v>35</v>
      </c>
      <c r="Y132" s="36"/>
      <c r="Z132" s="37" t="s">
        <v>33</v>
      </c>
    </row>
    <row r="133" spans="1:26" s="30" customFormat="1" x14ac:dyDescent="0.25">
      <c r="A133" s="70">
        <v>121</v>
      </c>
      <c r="B133" s="31" t="s">
        <v>32</v>
      </c>
      <c r="C133" s="31" t="s">
        <v>33</v>
      </c>
      <c r="D133" s="31"/>
      <c r="E133" s="31"/>
      <c r="F133" s="31" t="s">
        <v>160</v>
      </c>
      <c r="G133" s="31" t="s">
        <v>33</v>
      </c>
      <c r="H133" s="32">
        <v>42370</v>
      </c>
      <c r="I133" s="32">
        <v>42735</v>
      </c>
      <c r="J133" s="32">
        <v>42699</v>
      </c>
      <c r="K133" s="32">
        <v>42664</v>
      </c>
      <c r="L133" s="31"/>
      <c r="M133" s="31"/>
      <c r="N133" s="31"/>
      <c r="O133" s="33">
        <v>0</v>
      </c>
      <c r="P133" s="34">
        <v>0</v>
      </c>
      <c r="Q133" s="34" t="s">
        <v>33</v>
      </c>
      <c r="R133" s="34" t="s">
        <v>33</v>
      </c>
      <c r="S133" s="34" t="s">
        <v>33</v>
      </c>
      <c r="T133" s="34" t="s">
        <v>33</v>
      </c>
      <c r="U133" s="34" t="s">
        <v>33</v>
      </c>
      <c r="V133" s="35"/>
      <c r="W133" s="33"/>
      <c r="X133" s="31" t="s">
        <v>35</v>
      </c>
      <c r="Y133" s="36"/>
      <c r="Z133" s="37" t="s">
        <v>33</v>
      </c>
    </row>
    <row r="134" spans="1:26" s="30" customFormat="1" x14ac:dyDescent="0.25">
      <c r="A134" s="70">
        <v>122</v>
      </c>
      <c r="B134" s="31" t="s">
        <v>32</v>
      </c>
      <c r="C134" s="31" t="s">
        <v>33</v>
      </c>
      <c r="D134" s="31"/>
      <c r="E134" s="31"/>
      <c r="F134" s="31" t="s">
        <v>161</v>
      </c>
      <c r="G134" s="31" t="s">
        <v>33</v>
      </c>
      <c r="H134" s="32">
        <v>42370</v>
      </c>
      <c r="I134" s="32">
        <v>42735</v>
      </c>
      <c r="J134" s="32">
        <v>42670</v>
      </c>
      <c r="K134" s="32">
        <v>42668</v>
      </c>
      <c r="L134" s="31"/>
      <c r="M134" s="31"/>
      <c r="N134" s="38" t="s">
        <v>34</v>
      </c>
      <c r="O134" s="33">
        <v>553.34</v>
      </c>
      <c r="P134" s="34">
        <v>553.34</v>
      </c>
      <c r="Q134" s="34" t="s">
        <v>33</v>
      </c>
      <c r="R134" s="34" t="s">
        <v>33</v>
      </c>
      <c r="S134" s="34" t="s">
        <v>33</v>
      </c>
      <c r="T134" s="34" t="s">
        <v>33</v>
      </c>
      <c r="U134" s="34" t="s">
        <v>33</v>
      </c>
      <c r="V134" s="35"/>
      <c r="W134" s="33"/>
      <c r="X134" s="31" t="s">
        <v>35</v>
      </c>
      <c r="Y134" s="36"/>
      <c r="Z134" s="37" t="s">
        <v>33</v>
      </c>
    </row>
    <row r="135" spans="1:26" s="30" customFormat="1" x14ac:dyDescent="0.25">
      <c r="A135" s="70">
        <v>123</v>
      </c>
      <c r="B135" s="31" t="s">
        <v>32</v>
      </c>
      <c r="C135" s="31" t="s">
        <v>33</v>
      </c>
      <c r="D135" s="31"/>
      <c r="E135" s="31"/>
      <c r="F135" s="31" t="s">
        <v>162</v>
      </c>
      <c r="G135" s="31" t="s">
        <v>33</v>
      </c>
      <c r="H135" s="32">
        <v>42370</v>
      </c>
      <c r="I135" s="32">
        <v>42735</v>
      </c>
      <c r="J135" s="32">
        <v>42672</v>
      </c>
      <c r="K135" s="32">
        <v>42668</v>
      </c>
      <c r="L135" s="31"/>
      <c r="M135" s="31"/>
      <c r="N135" s="38" t="s">
        <v>34</v>
      </c>
      <c r="O135" s="33">
        <v>539</v>
      </c>
      <c r="P135" s="34">
        <v>539</v>
      </c>
      <c r="Q135" s="34" t="s">
        <v>33</v>
      </c>
      <c r="R135" s="34" t="s">
        <v>33</v>
      </c>
      <c r="S135" s="34" t="s">
        <v>33</v>
      </c>
      <c r="T135" s="34" t="s">
        <v>33</v>
      </c>
      <c r="U135" s="34" t="s">
        <v>33</v>
      </c>
      <c r="V135" s="35"/>
      <c r="W135" s="33"/>
      <c r="X135" s="31" t="s">
        <v>35</v>
      </c>
      <c r="Y135" s="36"/>
      <c r="Z135" s="37" t="s">
        <v>33</v>
      </c>
    </row>
    <row r="136" spans="1:26" s="30" customFormat="1" x14ac:dyDescent="0.25">
      <c r="A136" s="70">
        <v>124</v>
      </c>
      <c r="B136" s="31" t="s">
        <v>32</v>
      </c>
      <c r="C136" s="31" t="s">
        <v>33</v>
      </c>
      <c r="D136" s="31"/>
      <c r="E136" s="31"/>
      <c r="F136" s="31" t="s">
        <v>163</v>
      </c>
      <c r="G136" s="31" t="s">
        <v>33</v>
      </c>
      <c r="H136" s="32">
        <v>42370</v>
      </c>
      <c r="I136" s="32">
        <v>42735</v>
      </c>
      <c r="J136" s="32">
        <v>42732</v>
      </c>
      <c r="K136" s="32">
        <v>42672</v>
      </c>
      <c r="L136" s="31"/>
      <c r="M136" s="31"/>
      <c r="N136" s="38" t="s">
        <v>34</v>
      </c>
      <c r="O136" s="33">
        <v>800</v>
      </c>
      <c r="P136" s="34">
        <v>800</v>
      </c>
      <c r="Q136" s="34" t="s">
        <v>33</v>
      </c>
      <c r="R136" s="34" t="s">
        <v>33</v>
      </c>
      <c r="S136" s="34" t="s">
        <v>33</v>
      </c>
      <c r="T136" s="34" t="s">
        <v>33</v>
      </c>
      <c r="U136" s="34" t="s">
        <v>33</v>
      </c>
      <c r="V136" s="35"/>
      <c r="W136" s="33"/>
      <c r="X136" s="31" t="s">
        <v>35</v>
      </c>
      <c r="Y136" s="36"/>
      <c r="Z136" s="37" t="s">
        <v>33</v>
      </c>
    </row>
    <row r="137" spans="1:26" s="30" customFormat="1" x14ac:dyDescent="0.25">
      <c r="A137" s="70">
        <v>125</v>
      </c>
      <c r="B137" s="31" t="s">
        <v>32</v>
      </c>
      <c r="C137" s="31" t="s">
        <v>33</v>
      </c>
      <c r="D137" s="31"/>
      <c r="E137" s="31"/>
      <c r="F137" s="31" t="s">
        <v>164</v>
      </c>
      <c r="G137" s="31" t="s">
        <v>33</v>
      </c>
      <c r="H137" s="32">
        <v>42370</v>
      </c>
      <c r="I137" s="32">
        <v>42735</v>
      </c>
      <c r="J137" s="32">
        <v>42682</v>
      </c>
      <c r="K137" s="32">
        <v>42680</v>
      </c>
      <c r="L137" s="31"/>
      <c r="M137" s="31"/>
      <c r="N137" s="38" t="s">
        <v>34</v>
      </c>
      <c r="O137" s="33">
        <v>836.4</v>
      </c>
      <c r="P137" s="34" t="s">
        <v>33</v>
      </c>
      <c r="Q137" s="34" t="s">
        <v>33</v>
      </c>
      <c r="R137" s="34" t="s">
        <v>33</v>
      </c>
      <c r="S137" s="34" t="s">
        <v>33</v>
      </c>
      <c r="T137" s="34" t="s">
        <v>33</v>
      </c>
      <c r="U137" s="34" t="s">
        <v>33</v>
      </c>
      <c r="V137" s="35"/>
      <c r="W137" s="33"/>
      <c r="X137" s="31" t="s">
        <v>36</v>
      </c>
      <c r="Y137" s="36"/>
      <c r="Z137" s="37" t="s">
        <v>33</v>
      </c>
    </row>
    <row r="138" spans="1:26" s="30" customFormat="1" x14ac:dyDescent="0.25">
      <c r="A138" s="70">
        <v>126</v>
      </c>
      <c r="B138" s="31" t="s">
        <v>32</v>
      </c>
      <c r="C138" s="31" t="s">
        <v>33</v>
      </c>
      <c r="D138" s="31"/>
      <c r="E138" s="31"/>
      <c r="F138" s="31" t="s">
        <v>165</v>
      </c>
      <c r="G138" s="31" t="s">
        <v>33</v>
      </c>
      <c r="H138" s="32">
        <v>42370</v>
      </c>
      <c r="I138" s="32">
        <v>42735</v>
      </c>
      <c r="J138" s="32">
        <v>42689</v>
      </c>
      <c r="K138" s="32">
        <v>42687</v>
      </c>
      <c r="L138" s="31"/>
      <c r="M138" s="31"/>
      <c r="N138" s="31"/>
      <c r="O138" s="33">
        <v>0</v>
      </c>
      <c r="P138" s="34" t="s">
        <v>33</v>
      </c>
      <c r="Q138" s="34" t="s">
        <v>33</v>
      </c>
      <c r="R138" s="34" t="s">
        <v>33</v>
      </c>
      <c r="S138" s="34" t="s">
        <v>33</v>
      </c>
      <c r="T138" s="34" t="s">
        <v>33</v>
      </c>
      <c r="U138" s="34" t="s">
        <v>33</v>
      </c>
      <c r="V138" s="35"/>
      <c r="W138" s="33"/>
      <c r="X138" s="31" t="s">
        <v>36</v>
      </c>
      <c r="Y138" s="36"/>
      <c r="Z138" s="37" t="s">
        <v>33</v>
      </c>
    </row>
    <row r="139" spans="1:26" s="30" customFormat="1" x14ac:dyDescent="0.25">
      <c r="A139" s="70">
        <v>127</v>
      </c>
      <c r="B139" s="31" t="s">
        <v>32</v>
      </c>
      <c r="C139" s="31" t="s">
        <v>33</v>
      </c>
      <c r="D139" s="31"/>
      <c r="E139" s="31"/>
      <c r="F139" s="31" t="s">
        <v>166</v>
      </c>
      <c r="G139" s="31" t="s">
        <v>33</v>
      </c>
      <c r="H139" s="32">
        <v>42370</v>
      </c>
      <c r="I139" s="32">
        <v>42735</v>
      </c>
      <c r="J139" s="32">
        <v>42718</v>
      </c>
      <c r="K139" s="32">
        <v>42695</v>
      </c>
      <c r="L139" s="31"/>
      <c r="M139" s="31"/>
      <c r="N139" s="38" t="s">
        <v>34</v>
      </c>
      <c r="O139" s="33">
        <v>349</v>
      </c>
      <c r="P139" s="34">
        <v>349</v>
      </c>
      <c r="Q139" s="34" t="s">
        <v>33</v>
      </c>
      <c r="R139" s="34" t="s">
        <v>33</v>
      </c>
      <c r="S139" s="34" t="s">
        <v>33</v>
      </c>
      <c r="T139" s="34" t="s">
        <v>33</v>
      </c>
      <c r="U139" s="34" t="s">
        <v>33</v>
      </c>
      <c r="V139" s="35"/>
      <c r="W139" s="33"/>
      <c r="X139" s="31" t="s">
        <v>35</v>
      </c>
      <c r="Y139" s="36"/>
      <c r="Z139" s="37" t="s">
        <v>33</v>
      </c>
    </row>
    <row r="140" spans="1:26" s="30" customFormat="1" x14ac:dyDescent="0.25">
      <c r="A140" s="70">
        <v>128</v>
      </c>
      <c r="B140" s="31" t="s">
        <v>32</v>
      </c>
      <c r="C140" s="31" t="s">
        <v>33</v>
      </c>
      <c r="D140" s="31"/>
      <c r="E140" s="31"/>
      <c r="F140" s="31" t="s">
        <v>167</v>
      </c>
      <c r="G140" s="31" t="s">
        <v>33</v>
      </c>
      <c r="H140" s="32">
        <v>42370</v>
      </c>
      <c r="I140" s="32">
        <v>42735</v>
      </c>
      <c r="J140" s="32">
        <v>42699</v>
      </c>
      <c r="K140" s="32">
        <v>42698</v>
      </c>
      <c r="L140" s="31"/>
      <c r="M140" s="31"/>
      <c r="N140" s="38" t="s">
        <v>34</v>
      </c>
      <c r="O140" s="33">
        <v>576.07000000000005</v>
      </c>
      <c r="P140" s="34" t="s">
        <v>33</v>
      </c>
      <c r="Q140" s="34" t="s">
        <v>33</v>
      </c>
      <c r="R140" s="34" t="s">
        <v>33</v>
      </c>
      <c r="S140" s="34" t="s">
        <v>33</v>
      </c>
      <c r="T140" s="34" t="s">
        <v>33</v>
      </c>
      <c r="U140" s="34" t="s">
        <v>33</v>
      </c>
      <c r="V140" s="35"/>
      <c r="W140" s="33"/>
      <c r="X140" s="31" t="s">
        <v>36</v>
      </c>
      <c r="Y140" s="36"/>
      <c r="Z140" s="37" t="s">
        <v>33</v>
      </c>
    </row>
    <row r="141" spans="1:26" s="30" customFormat="1" x14ac:dyDescent="0.25">
      <c r="A141" s="70">
        <v>129</v>
      </c>
      <c r="B141" s="31" t="s">
        <v>32</v>
      </c>
      <c r="C141" s="31" t="s">
        <v>33</v>
      </c>
      <c r="D141" s="31"/>
      <c r="E141" s="31"/>
      <c r="F141" s="31" t="s">
        <v>168</v>
      </c>
      <c r="G141" s="31" t="s">
        <v>33</v>
      </c>
      <c r="H141" s="32">
        <v>42370</v>
      </c>
      <c r="I141" s="32">
        <v>42735</v>
      </c>
      <c r="J141" s="32">
        <v>42704</v>
      </c>
      <c r="K141" s="32">
        <v>42698</v>
      </c>
      <c r="L141" s="31"/>
      <c r="M141" s="31"/>
      <c r="N141" s="38" t="s">
        <v>34</v>
      </c>
      <c r="O141" s="33">
        <v>1248.1500000000001</v>
      </c>
      <c r="P141" s="34">
        <v>1248.1500000000001</v>
      </c>
      <c r="Q141" s="34" t="s">
        <v>33</v>
      </c>
      <c r="R141" s="34" t="s">
        <v>33</v>
      </c>
      <c r="S141" s="34" t="s">
        <v>33</v>
      </c>
      <c r="T141" s="34" t="s">
        <v>33</v>
      </c>
      <c r="U141" s="34" t="s">
        <v>33</v>
      </c>
      <c r="V141" s="35"/>
      <c r="W141" s="33"/>
      <c r="X141" s="31" t="s">
        <v>35</v>
      </c>
      <c r="Y141" s="36"/>
      <c r="Z141" s="37" t="s">
        <v>33</v>
      </c>
    </row>
    <row r="142" spans="1:26" s="30" customFormat="1" x14ac:dyDescent="0.25">
      <c r="A142" s="70">
        <v>130</v>
      </c>
      <c r="B142" s="31" t="s">
        <v>32</v>
      </c>
      <c r="C142" s="31" t="s">
        <v>33</v>
      </c>
      <c r="D142" s="31"/>
      <c r="E142" s="31"/>
      <c r="F142" s="31" t="s">
        <v>169</v>
      </c>
      <c r="G142" s="31" t="s">
        <v>33</v>
      </c>
      <c r="H142" s="32">
        <v>42614</v>
      </c>
      <c r="I142" s="32">
        <v>42978</v>
      </c>
      <c r="J142" s="32">
        <v>42726</v>
      </c>
      <c r="K142" s="32">
        <v>42703</v>
      </c>
      <c r="L142" s="31"/>
      <c r="M142" s="31"/>
      <c r="N142" s="38" t="s">
        <v>34</v>
      </c>
      <c r="O142" s="33">
        <v>60</v>
      </c>
      <c r="P142" s="34" t="s">
        <v>33</v>
      </c>
      <c r="Q142" s="34" t="s">
        <v>33</v>
      </c>
      <c r="R142" s="34" t="s">
        <v>33</v>
      </c>
      <c r="S142" s="34" t="s">
        <v>33</v>
      </c>
      <c r="T142" s="34" t="s">
        <v>33</v>
      </c>
      <c r="U142" s="34" t="s">
        <v>33</v>
      </c>
      <c r="V142" s="35"/>
      <c r="W142" s="33"/>
      <c r="X142" s="31" t="s">
        <v>131</v>
      </c>
      <c r="Y142" s="36"/>
      <c r="Z142" s="37" t="s">
        <v>33</v>
      </c>
    </row>
    <row r="143" spans="1:26" s="30" customFormat="1" x14ac:dyDescent="0.25">
      <c r="A143" s="70">
        <v>131</v>
      </c>
      <c r="B143" s="31" t="s">
        <v>32</v>
      </c>
      <c r="C143" s="31" t="s">
        <v>33</v>
      </c>
      <c r="D143" s="31"/>
      <c r="E143" s="31"/>
      <c r="F143" s="31" t="s">
        <v>170</v>
      </c>
      <c r="G143" s="31" t="s">
        <v>33</v>
      </c>
      <c r="H143" s="32">
        <v>42370</v>
      </c>
      <c r="I143" s="32">
        <v>42735</v>
      </c>
      <c r="J143" s="32">
        <v>42707</v>
      </c>
      <c r="K143" s="32">
        <v>42705</v>
      </c>
      <c r="L143" s="31"/>
      <c r="M143" s="31"/>
      <c r="N143" s="38" t="s">
        <v>34</v>
      </c>
      <c r="O143" s="33">
        <v>12429.76</v>
      </c>
      <c r="P143" s="34">
        <v>12429.76</v>
      </c>
      <c r="Q143" s="34" t="s">
        <v>33</v>
      </c>
      <c r="R143" s="34" t="s">
        <v>33</v>
      </c>
      <c r="S143" s="34" t="s">
        <v>33</v>
      </c>
      <c r="T143" s="34" t="s">
        <v>33</v>
      </c>
      <c r="U143" s="34" t="s">
        <v>33</v>
      </c>
      <c r="V143" s="35"/>
      <c r="W143" s="33"/>
      <c r="X143" s="31" t="s">
        <v>35</v>
      </c>
      <c r="Y143" s="36"/>
      <c r="Z143" s="37" t="s">
        <v>33</v>
      </c>
    </row>
    <row r="144" spans="1:26" s="30" customFormat="1" x14ac:dyDescent="0.25">
      <c r="A144" s="70">
        <v>132</v>
      </c>
      <c r="B144" s="31" t="s">
        <v>32</v>
      </c>
      <c r="C144" s="31" t="s">
        <v>33</v>
      </c>
      <c r="D144" s="31"/>
      <c r="E144" s="31"/>
      <c r="F144" s="31" t="s">
        <v>171</v>
      </c>
      <c r="G144" s="31" t="s">
        <v>33</v>
      </c>
      <c r="H144" s="32">
        <v>42370</v>
      </c>
      <c r="I144" s="32">
        <v>42735</v>
      </c>
      <c r="J144" s="32">
        <v>42711</v>
      </c>
      <c r="K144" s="32">
        <v>42706</v>
      </c>
      <c r="L144" s="31"/>
      <c r="M144" s="31"/>
      <c r="N144" s="38" t="s">
        <v>34</v>
      </c>
      <c r="O144" s="33">
        <v>1640.67</v>
      </c>
      <c r="P144" s="34" t="s">
        <v>33</v>
      </c>
      <c r="Q144" s="34" t="s">
        <v>33</v>
      </c>
      <c r="R144" s="34" t="s">
        <v>33</v>
      </c>
      <c r="S144" s="34" t="s">
        <v>33</v>
      </c>
      <c r="T144" s="34" t="s">
        <v>33</v>
      </c>
      <c r="U144" s="34" t="s">
        <v>33</v>
      </c>
      <c r="V144" s="35"/>
      <c r="W144" s="33"/>
      <c r="X144" s="31" t="s">
        <v>36</v>
      </c>
      <c r="Y144" s="36"/>
      <c r="Z144" s="37" t="s">
        <v>33</v>
      </c>
    </row>
    <row r="145" spans="1:26" s="30" customFormat="1" x14ac:dyDescent="0.25">
      <c r="A145" s="70">
        <v>133</v>
      </c>
      <c r="B145" s="31" t="s">
        <v>32</v>
      </c>
      <c r="C145" s="31" t="s">
        <v>33</v>
      </c>
      <c r="D145" s="31"/>
      <c r="E145" s="31"/>
      <c r="F145" s="31" t="s">
        <v>172</v>
      </c>
      <c r="G145" s="31" t="s">
        <v>33</v>
      </c>
      <c r="H145" s="32">
        <v>42370</v>
      </c>
      <c r="I145" s="32">
        <v>42735</v>
      </c>
      <c r="J145" s="32">
        <v>42716</v>
      </c>
      <c r="K145" s="32">
        <v>42711</v>
      </c>
      <c r="L145" s="31"/>
      <c r="M145" s="31"/>
      <c r="N145" s="38" t="s">
        <v>34</v>
      </c>
      <c r="O145" s="33">
        <v>4465.9799999999996</v>
      </c>
      <c r="P145" s="34" t="s">
        <v>33</v>
      </c>
      <c r="Q145" s="34" t="s">
        <v>33</v>
      </c>
      <c r="R145" s="34" t="s">
        <v>33</v>
      </c>
      <c r="S145" s="34" t="s">
        <v>33</v>
      </c>
      <c r="T145" s="34" t="s">
        <v>33</v>
      </c>
      <c r="U145" s="34" t="s">
        <v>33</v>
      </c>
      <c r="V145" s="35"/>
      <c r="W145" s="33"/>
      <c r="X145" s="31" t="s">
        <v>37</v>
      </c>
      <c r="Y145" s="36"/>
      <c r="Z145" s="37" t="s">
        <v>33</v>
      </c>
    </row>
    <row r="146" spans="1:26" s="30" customFormat="1" x14ac:dyDescent="0.25">
      <c r="A146" s="70">
        <v>134</v>
      </c>
      <c r="B146" s="31" t="s">
        <v>32</v>
      </c>
      <c r="C146" s="31" t="s">
        <v>33</v>
      </c>
      <c r="D146" s="31"/>
      <c r="E146" s="31"/>
      <c r="F146" s="31" t="s">
        <v>173</v>
      </c>
      <c r="G146" s="31" t="s">
        <v>33</v>
      </c>
      <c r="H146" s="32">
        <v>42370</v>
      </c>
      <c r="I146" s="32">
        <v>42735</v>
      </c>
      <c r="J146" s="32">
        <v>42744</v>
      </c>
      <c r="K146" s="32">
        <v>42711</v>
      </c>
      <c r="L146" s="31"/>
      <c r="M146" s="31"/>
      <c r="N146" s="38"/>
      <c r="O146" s="33">
        <v>0</v>
      </c>
      <c r="P146" s="34">
        <v>0</v>
      </c>
      <c r="Q146" s="34" t="s">
        <v>33</v>
      </c>
      <c r="R146" s="34" t="s">
        <v>33</v>
      </c>
      <c r="S146" s="34" t="s">
        <v>33</v>
      </c>
      <c r="T146" s="34" t="s">
        <v>33</v>
      </c>
      <c r="U146" s="34" t="s">
        <v>33</v>
      </c>
      <c r="V146" s="35"/>
      <c r="W146" s="33"/>
      <c r="X146" s="31" t="s">
        <v>35</v>
      </c>
      <c r="Y146" s="36"/>
      <c r="Z146" s="37" t="s">
        <v>33</v>
      </c>
    </row>
    <row r="147" spans="1:26" s="30" customFormat="1" x14ac:dyDescent="0.25">
      <c r="A147" s="70">
        <v>135</v>
      </c>
      <c r="B147" s="31" t="s">
        <v>32</v>
      </c>
      <c r="C147" s="31" t="s">
        <v>33</v>
      </c>
      <c r="D147" s="31"/>
      <c r="E147" s="31"/>
      <c r="F147" s="31" t="s">
        <v>174</v>
      </c>
      <c r="G147" s="31" t="s">
        <v>33</v>
      </c>
      <c r="H147" s="32">
        <v>42370</v>
      </c>
      <c r="I147" s="32">
        <v>42735</v>
      </c>
      <c r="J147" s="32">
        <v>42787</v>
      </c>
      <c r="K147" s="32">
        <v>42711</v>
      </c>
      <c r="L147" s="31"/>
      <c r="M147" s="31"/>
      <c r="N147" s="38"/>
      <c r="O147" s="33">
        <v>0</v>
      </c>
      <c r="P147" s="34">
        <v>0</v>
      </c>
      <c r="Q147" s="34" t="s">
        <v>33</v>
      </c>
      <c r="R147" s="34" t="s">
        <v>33</v>
      </c>
      <c r="S147" s="34" t="s">
        <v>33</v>
      </c>
      <c r="T147" s="34" t="s">
        <v>33</v>
      </c>
      <c r="U147" s="34" t="s">
        <v>33</v>
      </c>
      <c r="V147" s="35"/>
      <c r="W147" s="33"/>
      <c r="X147" s="31" t="s">
        <v>35</v>
      </c>
      <c r="Y147" s="36"/>
      <c r="Z147" s="37" t="s">
        <v>33</v>
      </c>
    </row>
    <row r="148" spans="1:26" s="30" customFormat="1" x14ac:dyDescent="0.25">
      <c r="A148" s="70">
        <v>136</v>
      </c>
      <c r="B148" s="31" t="s">
        <v>32</v>
      </c>
      <c r="C148" s="31" t="s">
        <v>33</v>
      </c>
      <c r="D148" s="31"/>
      <c r="E148" s="31"/>
      <c r="F148" s="31" t="s">
        <v>175</v>
      </c>
      <c r="G148" s="31" t="s">
        <v>33</v>
      </c>
      <c r="H148" s="32">
        <v>42370</v>
      </c>
      <c r="I148" s="32">
        <v>42735</v>
      </c>
      <c r="J148" s="32">
        <v>42713</v>
      </c>
      <c r="K148" s="32">
        <v>42712</v>
      </c>
      <c r="L148" s="31"/>
      <c r="M148" s="31"/>
      <c r="N148" s="38" t="s">
        <v>34</v>
      </c>
      <c r="O148" s="33">
        <v>2844.56</v>
      </c>
      <c r="P148" s="34" t="s">
        <v>33</v>
      </c>
      <c r="Q148" s="34" t="s">
        <v>33</v>
      </c>
      <c r="R148" s="34" t="s">
        <v>33</v>
      </c>
      <c r="S148" s="34" t="s">
        <v>33</v>
      </c>
      <c r="T148" s="34" t="s">
        <v>33</v>
      </c>
      <c r="U148" s="34" t="s">
        <v>33</v>
      </c>
      <c r="V148" s="35"/>
      <c r="W148" s="33"/>
      <c r="X148" s="31" t="s">
        <v>36</v>
      </c>
      <c r="Y148" s="36"/>
      <c r="Z148" s="37" t="s">
        <v>33</v>
      </c>
    </row>
    <row r="149" spans="1:26" s="30" customFormat="1" x14ac:dyDescent="0.25">
      <c r="A149" s="70">
        <v>137</v>
      </c>
      <c r="B149" s="31" t="s">
        <v>32</v>
      </c>
      <c r="C149" s="31" t="s">
        <v>33</v>
      </c>
      <c r="D149" s="31"/>
      <c r="E149" s="31"/>
      <c r="F149" s="31" t="s">
        <v>176</v>
      </c>
      <c r="G149" s="31" t="s">
        <v>33</v>
      </c>
      <c r="H149" s="32">
        <v>42370</v>
      </c>
      <c r="I149" s="32">
        <v>42735</v>
      </c>
      <c r="J149" s="32">
        <v>42727</v>
      </c>
      <c r="K149" s="32">
        <v>42713</v>
      </c>
      <c r="L149" s="31"/>
      <c r="M149" s="31"/>
      <c r="N149" s="38" t="s">
        <v>34</v>
      </c>
      <c r="O149" s="33">
        <v>370.56</v>
      </c>
      <c r="P149" s="34">
        <v>370.56</v>
      </c>
      <c r="Q149" s="34" t="s">
        <v>33</v>
      </c>
      <c r="R149" s="34" t="s">
        <v>33</v>
      </c>
      <c r="S149" s="34" t="s">
        <v>33</v>
      </c>
      <c r="T149" s="34" t="s">
        <v>33</v>
      </c>
      <c r="U149" s="34" t="s">
        <v>33</v>
      </c>
      <c r="V149" s="35"/>
      <c r="W149" s="33"/>
      <c r="X149" s="31" t="s">
        <v>35</v>
      </c>
      <c r="Y149" s="36"/>
      <c r="Z149" s="37" t="s">
        <v>33</v>
      </c>
    </row>
    <row r="150" spans="1:26" s="30" customFormat="1" x14ac:dyDescent="0.25">
      <c r="A150" s="70">
        <v>138</v>
      </c>
      <c r="B150" s="31" t="s">
        <v>32</v>
      </c>
      <c r="C150" s="31" t="s">
        <v>33</v>
      </c>
      <c r="D150" s="31"/>
      <c r="E150" s="31"/>
      <c r="F150" s="31" t="s">
        <v>177</v>
      </c>
      <c r="G150" s="31" t="s">
        <v>33</v>
      </c>
      <c r="H150" s="32">
        <v>42370</v>
      </c>
      <c r="I150" s="32">
        <v>42735</v>
      </c>
      <c r="J150" s="32">
        <v>42723</v>
      </c>
      <c r="K150" s="32">
        <v>42717</v>
      </c>
      <c r="L150" s="31"/>
      <c r="M150" s="31"/>
      <c r="N150" s="38" t="s">
        <v>34</v>
      </c>
      <c r="O150" s="33">
        <v>1014.65</v>
      </c>
      <c r="P150" s="34">
        <v>1014.65</v>
      </c>
      <c r="Q150" s="34" t="s">
        <v>33</v>
      </c>
      <c r="R150" s="34" t="s">
        <v>33</v>
      </c>
      <c r="S150" s="34" t="s">
        <v>33</v>
      </c>
      <c r="T150" s="34" t="s">
        <v>33</v>
      </c>
      <c r="U150" s="34" t="s">
        <v>33</v>
      </c>
      <c r="V150" s="35"/>
      <c r="W150" s="33"/>
      <c r="X150" s="31" t="s">
        <v>35</v>
      </c>
      <c r="Y150" s="36"/>
      <c r="Z150" s="37" t="s">
        <v>33</v>
      </c>
    </row>
    <row r="151" spans="1:26" s="30" customFormat="1" x14ac:dyDescent="0.25">
      <c r="A151" s="70">
        <v>139</v>
      </c>
      <c r="B151" s="31" t="s">
        <v>32</v>
      </c>
      <c r="C151" s="31" t="s">
        <v>33</v>
      </c>
      <c r="D151" s="31"/>
      <c r="E151" s="31"/>
      <c r="F151" s="31" t="s">
        <v>178</v>
      </c>
      <c r="G151" s="31" t="s">
        <v>33</v>
      </c>
      <c r="H151" s="32">
        <v>42370</v>
      </c>
      <c r="I151" s="32">
        <v>42735</v>
      </c>
      <c r="J151" s="32">
        <v>42724</v>
      </c>
      <c r="K151" s="32">
        <v>42723</v>
      </c>
      <c r="L151" s="31"/>
      <c r="M151" s="31"/>
      <c r="N151" s="38" t="s">
        <v>34</v>
      </c>
      <c r="O151" s="33">
        <v>1013.61</v>
      </c>
      <c r="P151" s="34">
        <v>1013.61</v>
      </c>
      <c r="Q151" s="34" t="s">
        <v>33</v>
      </c>
      <c r="R151" s="34" t="s">
        <v>33</v>
      </c>
      <c r="S151" s="34" t="s">
        <v>33</v>
      </c>
      <c r="T151" s="34" t="s">
        <v>33</v>
      </c>
      <c r="U151" s="34" t="s">
        <v>33</v>
      </c>
      <c r="V151" s="35"/>
      <c r="W151" s="33"/>
      <c r="X151" s="31" t="s">
        <v>35</v>
      </c>
      <c r="Y151" s="36"/>
      <c r="Z151" s="37" t="s">
        <v>33</v>
      </c>
    </row>
    <row r="152" spans="1:26" s="30" customFormat="1" x14ac:dyDescent="0.25">
      <c r="A152" s="70">
        <v>140</v>
      </c>
      <c r="B152" s="31" t="s">
        <v>32</v>
      </c>
      <c r="C152" s="31" t="s">
        <v>33</v>
      </c>
      <c r="D152" s="31"/>
      <c r="E152" s="31"/>
      <c r="F152" s="31" t="s">
        <v>179</v>
      </c>
      <c r="G152" s="31" t="s">
        <v>33</v>
      </c>
      <c r="H152" s="32">
        <v>42370</v>
      </c>
      <c r="I152" s="32">
        <v>42735</v>
      </c>
      <c r="J152" s="32">
        <v>42788</v>
      </c>
      <c r="K152" s="32">
        <v>42723</v>
      </c>
      <c r="L152" s="31"/>
      <c r="M152" s="31"/>
      <c r="N152" s="38" t="s">
        <v>34</v>
      </c>
      <c r="O152" s="33">
        <v>900</v>
      </c>
      <c r="P152" s="34">
        <v>900</v>
      </c>
      <c r="Q152" s="34" t="s">
        <v>33</v>
      </c>
      <c r="R152" s="34" t="s">
        <v>33</v>
      </c>
      <c r="S152" s="34" t="s">
        <v>33</v>
      </c>
      <c r="T152" s="34" t="s">
        <v>33</v>
      </c>
      <c r="U152" s="34" t="s">
        <v>33</v>
      </c>
      <c r="V152" s="35"/>
      <c r="W152" s="33"/>
      <c r="X152" s="31" t="s">
        <v>35</v>
      </c>
      <c r="Y152" s="36"/>
      <c r="Z152" s="37" t="s">
        <v>33</v>
      </c>
    </row>
    <row r="153" spans="1:26" s="30" customFormat="1" x14ac:dyDescent="0.25">
      <c r="A153" s="70">
        <v>141</v>
      </c>
      <c r="B153" s="31" t="s">
        <v>32</v>
      </c>
      <c r="C153" s="31" t="s">
        <v>33</v>
      </c>
      <c r="D153" s="31"/>
      <c r="E153" s="31"/>
      <c r="F153" s="31" t="s">
        <v>180</v>
      </c>
      <c r="G153" s="31" t="s">
        <v>33</v>
      </c>
      <c r="H153" s="32">
        <v>42370</v>
      </c>
      <c r="I153" s="32">
        <v>42735</v>
      </c>
      <c r="J153" s="32">
        <v>42786</v>
      </c>
      <c r="K153" s="32">
        <v>42724</v>
      </c>
      <c r="L153" s="31"/>
      <c r="M153" s="31"/>
      <c r="N153" s="38" t="s">
        <v>34</v>
      </c>
      <c r="O153" s="33">
        <v>462.82</v>
      </c>
      <c r="P153" s="34">
        <v>462.82</v>
      </c>
      <c r="Q153" s="34" t="s">
        <v>33</v>
      </c>
      <c r="R153" s="34" t="s">
        <v>33</v>
      </c>
      <c r="S153" s="34" t="s">
        <v>33</v>
      </c>
      <c r="T153" s="34" t="s">
        <v>33</v>
      </c>
      <c r="U153" s="34" t="s">
        <v>33</v>
      </c>
      <c r="V153" s="35"/>
      <c r="W153" s="33"/>
      <c r="X153" s="31" t="s">
        <v>35</v>
      </c>
      <c r="Y153" s="36"/>
      <c r="Z153" s="37" t="s">
        <v>33</v>
      </c>
    </row>
    <row r="154" spans="1:26" s="30" customFormat="1" x14ac:dyDescent="0.25">
      <c r="A154" s="70">
        <v>142</v>
      </c>
      <c r="B154" s="31" t="s">
        <v>32</v>
      </c>
      <c r="C154" s="31" t="s">
        <v>33</v>
      </c>
      <c r="D154" s="31"/>
      <c r="E154" s="31"/>
      <c r="F154" s="31" t="s">
        <v>181</v>
      </c>
      <c r="G154" s="31" t="s">
        <v>33</v>
      </c>
      <c r="H154" s="32">
        <v>42370</v>
      </c>
      <c r="I154" s="32">
        <v>42735</v>
      </c>
      <c r="J154" s="32">
        <v>43139</v>
      </c>
      <c r="K154" s="32">
        <v>42727</v>
      </c>
      <c r="L154" s="31"/>
      <c r="M154" s="31"/>
      <c r="N154" s="38"/>
      <c r="O154" s="33">
        <v>0</v>
      </c>
      <c r="P154" s="34">
        <v>0</v>
      </c>
      <c r="Q154" s="34" t="s">
        <v>33</v>
      </c>
      <c r="R154" s="34" t="s">
        <v>33</v>
      </c>
      <c r="S154" s="34" t="s">
        <v>33</v>
      </c>
      <c r="T154" s="34" t="s">
        <v>33</v>
      </c>
      <c r="U154" s="34" t="s">
        <v>33</v>
      </c>
      <c r="V154" s="35" t="s">
        <v>34</v>
      </c>
      <c r="W154" s="33">
        <v>10000</v>
      </c>
      <c r="X154" s="31" t="s">
        <v>35</v>
      </c>
      <c r="Y154" s="36"/>
      <c r="Z154" s="37" t="s">
        <v>33</v>
      </c>
    </row>
    <row r="155" spans="1:26" s="30" customFormat="1" x14ac:dyDescent="0.25">
      <c r="A155" s="70">
        <v>143</v>
      </c>
      <c r="B155" s="31" t="s">
        <v>32</v>
      </c>
      <c r="C155" s="31" t="s">
        <v>33</v>
      </c>
      <c r="D155" s="31"/>
      <c r="E155" s="31"/>
      <c r="F155" s="31" t="s">
        <v>182</v>
      </c>
      <c r="G155" s="31" t="s">
        <v>33</v>
      </c>
      <c r="H155" s="32">
        <v>42370</v>
      </c>
      <c r="I155" s="32">
        <v>42735</v>
      </c>
      <c r="J155" s="32">
        <v>42746</v>
      </c>
      <c r="K155" s="32">
        <v>42732</v>
      </c>
      <c r="L155" s="31"/>
      <c r="M155" s="31"/>
      <c r="N155" s="38" t="s">
        <v>34</v>
      </c>
      <c r="O155" s="33">
        <v>7805.66</v>
      </c>
      <c r="P155" s="34" t="s">
        <v>33</v>
      </c>
      <c r="Q155" s="34" t="s">
        <v>33</v>
      </c>
      <c r="R155" s="34" t="s">
        <v>33</v>
      </c>
      <c r="S155" s="34" t="s">
        <v>33</v>
      </c>
      <c r="T155" s="34" t="s">
        <v>33</v>
      </c>
      <c r="U155" s="34" t="s">
        <v>33</v>
      </c>
      <c r="V155" s="35"/>
      <c r="W155" s="33"/>
      <c r="X155" s="31" t="s">
        <v>36</v>
      </c>
      <c r="Y155" s="36"/>
      <c r="Z155" s="37" t="s">
        <v>33</v>
      </c>
    </row>
    <row r="156" spans="1:26" s="30" customFormat="1" x14ac:dyDescent="0.25">
      <c r="A156" s="70">
        <v>144</v>
      </c>
      <c r="B156" s="31" t="s">
        <v>32</v>
      </c>
      <c r="C156" s="31" t="s">
        <v>33</v>
      </c>
      <c r="D156" s="31"/>
      <c r="E156" s="31"/>
      <c r="F156" s="31" t="s">
        <v>183</v>
      </c>
      <c r="G156" s="31" t="s">
        <v>33</v>
      </c>
      <c r="H156" s="32">
        <v>42370</v>
      </c>
      <c r="I156" s="32">
        <v>42735</v>
      </c>
      <c r="J156" s="32">
        <v>42755</v>
      </c>
      <c r="K156" s="32">
        <v>42732</v>
      </c>
      <c r="L156" s="31"/>
      <c r="M156" s="31"/>
      <c r="N156" s="38" t="s">
        <v>34</v>
      </c>
      <c r="O156" s="33">
        <v>589.78</v>
      </c>
      <c r="P156" s="34">
        <v>589.78</v>
      </c>
      <c r="Q156" s="34" t="s">
        <v>33</v>
      </c>
      <c r="R156" s="34" t="s">
        <v>33</v>
      </c>
      <c r="S156" s="34" t="s">
        <v>33</v>
      </c>
      <c r="T156" s="34" t="s">
        <v>33</v>
      </c>
      <c r="U156" s="34" t="s">
        <v>33</v>
      </c>
      <c r="V156" s="35"/>
      <c r="W156" s="33"/>
      <c r="X156" s="31" t="s">
        <v>35</v>
      </c>
      <c r="Y156" s="36"/>
      <c r="Z156" s="37" t="s">
        <v>33</v>
      </c>
    </row>
    <row r="157" spans="1:26" s="30" customFormat="1" x14ac:dyDescent="0.25">
      <c r="A157" s="70">
        <v>145</v>
      </c>
      <c r="B157" s="31" t="s">
        <v>32</v>
      </c>
      <c r="C157" s="31" t="s">
        <v>33</v>
      </c>
      <c r="D157" s="31"/>
      <c r="E157" s="31"/>
      <c r="F157" s="31" t="s">
        <v>184</v>
      </c>
      <c r="G157" s="31" t="s">
        <v>33</v>
      </c>
      <c r="H157" s="32">
        <v>42736</v>
      </c>
      <c r="I157" s="32">
        <v>42736</v>
      </c>
      <c r="J157" s="32">
        <v>42755</v>
      </c>
      <c r="K157" s="32">
        <v>42736</v>
      </c>
      <c r="L157" s="31"/>
      <c r="M157" s="31"/>
      <c r="N157" s="38" t="s">
        <v>34</v>
      </c>
      <c r="O157" s="33">
        <v>1478.33</v>
      </c>
      <c r="P157" s="34">
        <v>1478.33</v>
      </c>
      <c r="Q157" s="34" t="s">
        <v>33</v>
      </c>
      <c r="R157" s="34" t="s">
        <v>33</v>
      </c>
      <c r="S157" s="34" t="s">
        <v>33</v>
      </c>
      <c r="T157" s="34" t="s">
        <v>33</v>
      </c>
      <c r="U157" s="34" t="s">
        <v>33</v>
      </c>
      <c r="V157" s="35"/>
      <c r="W157" s="33"/>
      <c r="X157" s="31" t="s">
        <v>35</v>
      </c>
      <c r="Y157" s="36"/>
      <c r="Z157" s="37" t="s">
        <v>33</v>
      </c>
    </row>
    <row r="158" spans="1:26" s="30" customFormat="1" x14ac:dyDescent="0.25">
      <c r="A158" s="70">
        <v>146</v>
      </c>
      <c r="B158" s="31" t="s">
        <v>32</v>
      </c>
      <c r="C158" s="31" t="s">
        <v>33</v>
      </c>
      <c r="D158" s="31"/>
      <c r="E158" s="31"/>
      <c r="F158" s="31" t="s">
        <v>185</v>
      </c>
      <c r="G158" s="31" t="s">
        <v>33</v>
      </c>
      <c r="H158" s="32">
        <v>42736</v>
      </c>
      <c r="I158" s="32">
        <v>43100</v>
      </c>
      <c r="J158" s="32">
        <v>42772</v>
      </c>
      <c r="K158" s="32">
        <v>42736</v>
      </c>
      <c r="L158" s="31"/>
      <c r="M158" s="31"/>
      <c r="N158" s="38" t="s">
        <v>34</v>
      </c>
      <c r="O158" s="33">
        <v>1000</v>
      </c>
      <c r="P158" s="34">
        <v>1000</v>
      </c>
      <c r="Q158" s="34" t="s">
        <v>33</v>
      </c>
      <c r="R158" s="34" t="s">
        <v>33</v>
      </c>
      <c r="S158" s="34" t="s">
        <v>33</v>
      </c>
      <c r="T158" s="34" t="s">
        <v>33</v>
      </c>
      <c r="U158" s="34" t="s">
        <v>33</v>
      </c>
      <c r="V158" s="35"/>
      <c r="W158" s="33"/>
      <c r="X158" s="31" t="s">
        <v>35</v>
      </c>
      <c r="Y158" s="36"/>
      <c r="Z158" s="37" t="s">
        <v>33</v>
      </c>
    </row>
    <row r="159" spans="1:26" s="30" customFormat="1" x14ac:dyDescent="0.25">
      <c r="A159" s="70">
        <v>147</v>
      </c>
      <c r="B159" s="31" t="s">
        <v>32</v>
      </c>
      <c r="C159" s="31" t="s">
        <v>33</v>
      </c>
      <c r="D159" s="31"/>
      <c r="E159" s="31"/>
      <c r="F159" s="31" t="s">
        <v>186</v>
      </c>
      <c r="G159" s="31" t="s">
        <v>33</v>
      </c>
      <c r="H159" s="32">
        <v>42736</v>
      </c>
      <c r="I159" s="32">
        <v>43100</v>
      </c>
      <c r="J159" s="32">
        <v>42873</v>
      </c>
      <c r="K159" s="32">
        <v>42736</v>
      </c>
      <c r="L159" s="31"/>
      <c r="M159" s="31"/>
      <c r="N159" s="31"/>
      <c r="O159" s="33">
        <v>0</v>
      </c>
      <c r="P159" s="34" t="s">
        <v>33</v>
      </c>
      <c r="Q159" s="34" t="s">
        <v>33</v>
      </c>
      <c r="R159" s="34" t="s">
        <v>33</v>
      </c>
      <c r="S159" s="34" t="s">
        <v>33</v>
      </c>
      <c r="T159" s="34" t="s">
        <v>33</v>
      </c>
      <c r="U159" s="34" t="s">
        <v>33</v>
      </c>
      <c r="V159" s="35"/>
      <c r="W159" s="33"/>
      <c r="X159" s="31" t="s">
        <v>36</v>
      </c>
      <c r="Y159" s="36"/>
      <c r="Z159" s="37" t="s">
        <v>33</v>
      </c>
    </row>
    <row r="160" spans="1:26" s="30" customFormat="1" x14ac:dyDescent="0.25">
      <c r="A160" s="70">
        <v>148</v>
      </c>
      <c r="B160" s="31" t="s">
        <v>32</v>
      </c>
      <c r="C160" s="31" t="s">
        <v>33</v>
      </c>
      <c r="D160" s="31"/>
      <c r="E160" s="31"/>
      <c r="F160" s="31" t="s">
        <v>187</v>
      </c>
      <c r="G160" s="31" t="s">
        <v>33</v>
      </c>
      <c r="H160" s="32">
        <v>42736</v>
      </c>
      <c r="I160" s="32">
        <v>43100</v>
      </c>
      <c r="J160" s="32">
        <v>42752</v>
      </c>
      <c r="K160" s="32">
        <v>42737</v>
      </c>
      <c r="L160" s="31"/>
      <c r="M160" s="31"/>
      <c r="N160" s="38" t="s">
        <v>34</v>
      </c>
      <c r="O160" s="33">
        <v>700</v>
      </c>
      <c r="P160" s="34">
        <v>700</v>
      </c>
      <c r="Q160" s="34" t="s">
        <v>33</v>
      </c>
      <c r="R160" s="34" t="s">
        <v>33</v>
      </c>
      <c r="S160" s="34" t="s">
        <v>33</v>
      </c>
      <c r="T160" s="34" t="s">
        <v>33</v>
      </c>
      <c r="U160" s="34" t="s">
        <v>33</v>
      </c>
      <c r="V160" s="35"/>
      <c r="W160" s="33"/>
      <c r="X160" s="31" t="s">
        <v>35</v>
      </c>
      <c r="Y160" s="36"/>
      <c r="Z160" s="37" t="s">
        <v>33</v>
      </c>
    </row>
    <row r="161" spans="1:26" s="30" customFormat="1" x14ac:dyDescent="0.25">
      <c r="A161" s="70">
        <v>149</v>
      </c>
      <c r="B161" s="31" t="s">
        <v>32</v>
      </c>
      <c r="C161" s="31" t="s">
        <v>33</v>
      </c>
      <c r="D161" s="31"/>
      <c r="E161" s="31"/>
      <c r="F161" s="31" t="s">
        <v>188</v>
      </c>
      <c r="G161" s="31" t="s">
        <v>33</v>
      </c>
      <c r="H161" s="32">
        <v>42736</v>
      </c>
      <c r="I161" s="32">
        <v>43100</v>
      </c>
      <c r="J161" s="32">
        <v>42843</v>
      </c>
      <c r="K161" s="32">
        <v>42737</v>
      </c>
      <c r="L161" s="31"/>
      <c r="M161" s="31"/>
      <c r="N161" s="38" t="s">
        <v>34</v>
      </c>
      <c r="O161" s="33">
        <v>1250</v>
      </c>
      <c r="P161" s="34">
        <v>1250</v>
      </c>
      <c r="Q161" s="34" t="s">
        <v>33</v>
      </c>
      <c r="R161" s="34" t="s">
        <v>33</v>
      </c>
      <c r="S161" s="34" t="s">
        <v>33</v>
      </c>
      <c r="T161" s="34" t="s">
        <v>33</v>
      </c>
      <c r="U161" s="34" t="s">
        <v>33</v>
      </c>
      <c r="V161" s="35"/>
      <c r="W161" s="33"/>
      <c r="X161" s="31" t="s">
        <v>35</v>
      </c>
      <c r="Y161" s="36"/>
      <c r="Z161" s="37" t="s">
        <v>33</v>
      </c>
    </row>
    <row r="162" spans="1:26" s="30" customFormat="1" x14ac:dyDescent="0.25">
      <c r="A162" s="70">
        <v>150</v>
      </c>
      <c r="B162" s="31" t="s">
        <v>32</v>
      </c>
      <c r="C162" s="31" t="s">
        <v>33</v>
      </c>
      <c r="D162" s="31"/>
      <c r="E162" s="31"/>
      <c r="F162" s="31" t="s">
        <v>189</v>
      </c>
      <c r="G162" s="31" t="s">
        <v>33</v>
      </c>
      <c r="H162" s="32">
        <v>42736</v>
      </c>
      <c r="I162" s="32">
        <v>43100</v>
      </c>
      <c r="J162" s="32">
        <v>42915</v>
      </c>
      <c r="K162" s="32">
        <v>42740</v>
      </c>
      <c r="L162" s="31"/>
      <c r="M162" s="31"/>
      <c r="N162" s="38" t="s">
        <v>34</v>
      </c>
      <c r="O162" s="33">
        <v>492</v>
      </c>
      <c r="P162" s="34" t="s">
        <v>33</v>
      </c>
      <c r="Q162" s="34" t="s">
        <v>33</v>
      </c>
      <c r="R162" s="34" t="s">
        <v>33</v>
      </c>
      <c r="S162" s="34" t="s">
        <v>33</v>
      </c>
      <c r="T162" s="34" t="s">
        <v>33</v>
      </c>
      <c r="U162" s="34" t="s">
        <v>33</v>
      </c>
      <c r="V162" s="35"/>
      <c r="W162" s="33"/>
      <c r="X162" s="31" t="s">
        <v>36</v>
      </c>
      <c r="Y162" s="36"/>
      <c r="Z162" s="37" t="s">
        <v>33</v>
      </c>
    </row>
    <row r="163" spans="1:26" s="30" customFormat="1" x14ac:dyDescent="0.25">
      <c r="A163" s="70">
        <v>151</v>
      </c>
      <c r="B163" s="31" t="s">
        <v>32</v>
      </c>
      <c r="C163" s="31" t="s">
        <v>33</v>
      </c>
      <c r="D163" s="31"/>
      <c r="E163" s="31"/>
      <c r="F163" s="31" t="s">
        <v>190</v>
      </c>
      <c r="G163" s="31" t="s">
        <v>33</v>
      </c>
      <c r="H163" s="32">
        <v>42736</v>
      </c>
      <c r="I163" s="32">
        <v>43100</v>
      </c>
      <c r="J163" s="32">
        <v>42762</v>
      </c>
      <c r="K163" s="32">
        <v>42744</v>
      </c>
      <c r="L163" s="31"/>
      <c r="M163" s="31"/>
      <c r="N163" s="38" t="s">
        <v>34</v>
      </c>
      <c r="O163" s="33">
        <v>1795.95</v>
      </c>
      <c r="P163" s="34" t="s">
        <v>33</v>
      </c>
      <c r="Q163" s="34" t="s">
        <v>33</v>
      </c>
      <c r="R163" s="34" t="s">
        <v>33</v>
      </c>
      <c r="S163" s="34" t="s">
        <v>33</v>
      </c>
      <c r="T163" s="34" t="s">
        <v>33</v>
      </c>
      <c r="U163" s="34" t="s">
        <v>33</v>
      </c>
      <c r="V163" s="35"/>
      <c r="W163" s="33"/>
      <c r="X163" s="31" t="s">
        <v>36</v>
      </c>
      <c r="Y163" s="36"/>
      <c r="Z163" s="37" t="s">
        <v>33</v>
      </c>
    </row>
    <row r="164" spans="1:26" s="30" customFormat="1" x14ac:dyDescent="0.25">
      <c r="A164" s="70">
        <v>152</v>
      </c>
      <c r="B164" s="31" t="s">
        <v>32</v>
      </c>
      <c r="C164" s="31" t="s">
        <v>33</v>
      </c>
      <c r="D164" s="31"/>
      <c r="E164" s="31"/>
      <c r="F164" s="31" t="s">
        <v>191</v>
      </c>
      <c r="G164" s="31" t="s">
        <v>33</v>
      </c>
      <c r="H164" s="32">
        <v>42736</v>
      </c>
      <c r="I164" s="32">
        <v>43100</v>
      </c>
      <c r="J164" s="32">
        <v>42878</v>
      </c>
      <c r="K164" s="32">
        <v>42747</v>
      </c>
      <c r="L164" s="31"/>
      <c r="M164" s="31"/>
      <c r="N164" s="38" t="s">
        <v>34</v>
      </c>
      <c r="O164" s="33">
        <v>7581.74</v>
      </c>
      <c r="P164" s="34">
        <v>7581.74</v>
      </c>
      <c r="Q164" s="34" t="s">
        <v>33</v>
      </c>
      <c r="R164" s="34" t="s">
        <v>33</v>
      </c>
      <c r="S164" s="34" t="s">
        <v>33</v>
      </c>
      <c r="T164" s="34" t="s">
        <v>33</v>
      </c>
      <c r="U164" s="34" t="s">
        <v>33</v>
      </c>
      <c r="V164" s="35"/>
      <c r="W164" s="33"/>
      <c r="X164" s="31" t="s">
        <v>35</v>
      </c>
      <c r="Y164" s="36"/>
      <c r="Z164" s="37" t="s">
        <v>33</v>
      </c>
    </row>
    <row r="165" spans="1:26" s="30" customFormat="1" x14ac:dyDescent="0.25">
      <c r="A165" s="70">
        <v>153</v>
      </c>
      <c r="B165" s="31" t="s">
        <v>32</v>
      </c>
      <c r="C165" s="31" t="s">
        <v>33</v>
      </c>
      <c r="D165" s="31"/>
      <c r="E165" s="31"/>
      <c r="F165" s="31" t="s">
        <v>192</v>
      </c>
      <c r="G165" s="31" t="s">
        <v>33</v>
      </c>
      <c r="H165" s="32">
        <v>42736</v>
      </c>
      <c r="I165" s="32">
        <v>43100</v>
      </c>
      <c r="J165" s="32">
        <v>42944</v>
      </c>
      <c r="K165" s="32">
        <v>42748</v>
      </c>
      <c r="L165" s="31"/>
      <c r="M165" s="31"/>
      <c r="N165" s="38" t="s">
        <v>34</v>
      </c>
      <c r="O165" s="33">
        <v>2274.65</v>
      </c>
      <c r="P165" s="34">
        <v>2274.65</v>
      </c>
      <c r="Q165" s="34" t="s">
        <v>33</v>
      </c>
      <c r="R165" s="34" t="s">
        <v>33</v>
      </c>
      <c r="S165" s="34" t="s">
        <v>33</v>
      </c>
      <c r="T165" s="34" t="s">
        <v>33</v>
      </c>
      <c r="U165" s="34" t="s">
        <v>33</v>
      </c>
      <c r="V165" s="35"/>
      <c r="W165" s="33"/>
      <c r="X165" s="31" t="s">
        <v>35</v>
      </c>
      <c r="Y165" s="36"/>
      <c r="Z165" s="37" t="s">
        <v>33</v>
      </c>
    </row>
    <row r="166" spans="1:26" s="30" customFormat="1" x14ac:dyDescent="0.25">
      <c r="A166" s="70">
        <v>154</v>
      </c>
      <c r="B166" s="31" t="s">
        <v>32</v>
      </c>
      <c r="C166" s="31" t="s">
        <v>33</v>
      </c>
      <c r="D166" s="31"/>
      <c r="E166" s="31"/>
      <c r="F166" s="31" t="s">
        <v>193</v>
      </c>
      <c r="G166" s="31" t="s">
        <v>33</v>
      </c>
      <c r="H166" s="32">
        <v>42736</v>
      </c>
      <c r="I166" s="32">
        <v>43100</v>
      </c>
      <c r="J166" s="32">
        <v>42816</v>
      </c>
      <c r="K166" s="32">
        <v>42749</v>
      </c>
      <c r="L166" s="31"/>
      <c r="M166" s="31"/>
      <c r="N166" s="38" t="s">
        <v>34</v>
      </c>
      <c r="O166" s="33">
        <v>228.16</v>
      </c>
      <c r="P166" s="34">
        <v>228.16</v>
      </c>
      <c r="Q166" s="34" t="s">
        <v>33</v>
      </c>
      <c r="R166" s="34" t="s">
        <v>33</v>
      </c>
      <c r="S166" s="34" t="s">
        <v>33</v>
      </c>
      <c r="T166" s="34" t="s">
        <v>33</v>
      </c>
      <c r="U166" s="34" t="s">
        <v>33</v>
      </c>
      <c r="V166" s="35"/>
      <c r="W166" s="33"/>
      <c r="X166" s="31" t="s">
        <v>35</v>
      </c>
      <c r="Y166" s="36"/>
      <c r="Z166" s="37" t="s">
        <v>33</v>
      </c>
    </row>
    <row r="167" spans="1:26" s="30" customFormat="1" x14ac:dyDescent="0.25">
      <c r="A167" s="70">
        <v>155</v>
      </c>
      <c r="B167" s="31" t="s">
        <v>32</v>
      </c>
      <c r="C167" s="31" t="s">
        <v>33</v>
      </c>
      <c r="D167" s="31"/>
      <c r="E167" s="31"/>
      <c r="F167" s="31" t="s">
        <v>194</v>
      </c>
      <c r="G167" s="31" t="s">
        <v>33</v>
      </c>
      <c r="H167" s="32">
        <v>42736</v>
      </c>
      <c r="I167" s="32">
        <v>43100</v>
      </c>
      <c r="J167" s="32">
        <v>42843</v>
      </c>
      <c r="K167" s="32">
        <v>42751</v>
      </c>
      <c r="L167" s="31"/>
      <c r="M167" s="31"/>
      <c r="N167" s="38" t="s">
        <v>34</v>
      </c>
      <c r="O167" s="33">
        <v>379.53</v>
      </c>
      <c r="P167" s="34">
        <v>379.53</v>
      </c>
      <c r="Q167" s="34" t="s">
        <v>33</v>
      </c>
      <c r="R167" s="34" t="s">
        <v>33</v>
      </c>
      <c r="S167" s="34" t="s">
        <v>33</v>
      </c>
      <c r="T167" s="34" t="s">
        <v>33</v>
      </c>
      <c r="U167" s="34" t="s">
        <v>33</v>
      </c>
      <c r="V167" s="35"/>
      <c r="W167" s="33"/>
      <c r="X167" s="31" t="s">
        <v>35</v>
      </c>
      <c r="Y167" s="36"/>
      <c r="Z167" s="37" t="s">
        <v>33</v>
      </c>
    </row>
    <row r="168" spans="1:26" s="30" customFormat="1" x14ac:dyDescent="0.25">
      <c r="A168" s="70">
        <v>156</v>
      </c>
      <c r="B168" s="31" t="s">
        <v>32</v>
      </c>
      <c r="C168" s="31" t="s">
        <v>33</v>
      </c>
      <c r="D168" s="31"/>
      <c r="E168" s="31"/>
      <c r="F168" s="31" t="s">
        <v>195</v>
      </c>
      <c r="G168" s="31" t="s">
        <v>33</v>
      </c>
      <c r="H168" s="32">
        <v>42736</v>
      </c>
      <c r="I168" s="32">
        <v>43100</v>
      </c>
      <c r="J168" s="32">
        <v>43753</v>
      </c>
      <c r="K168" s="32">
        <v>42751</v>
      </c>
      <c r="L168" s="31"/>
      <c r="M168" s="31"/>
      <c r="N168" s="38" t="s">
        <v>34</v>
      </c>
      <c r="O168" s="33">
        <v>5216.7700000000004</v>
      </c>
      <c r="P168" s="34">
        <v>5216.7700000000004</v>
      </c>
      <c r="Q168" s="34" t="s">
        <v>33</v>
      </c>
      <c r="R168" s="34" t="s">
        <v>33</v>
      </c>
      <c r="S168" s="34" t="s">
        <v>33</v>
      </c>
      <c r="T168" s="34" t="s">
        <v>33</v>
      </c>
      <c r="U168" s="34" t="s">
        <v>33</v>
      </c>
      <c r="V168" s="35"/>
      <c r="W168" s="33"/>
      <c r="X168" s="31" t="s">
        <v>35</v>
      </c>
      <c r="Y168" s="36"/>
      <c r="Z168" s="37" t="s">
        <v>33</v>
      </c>
    </row>
    <row r="169" spans="1:26" s="30" customFormat="1" x14ac:dyDescent="0.25">
      <c r="A169" s="70">
        <v>157</v>
      </c>
      <c r="B169" s="31" t="s">
        <v>32</v>
      </c>
      <c r="C169" s="31" t="s">
        <v>33</v>
      </c>
      <c r="D169" s="31"/>
      <c r="E169" s="31"/>
      <c r="F169" s="31" t="s">
        <v>196</v>
      </c>
      <c r="G169" s="31" t="s">
        <v>33</v>
      </c>
      <c r="H169" s="32">
        <v>42736</v>
      </c>
      <c r="I169" s="32">
        <v>43100</v>
      </c>
      <c r="J169" s="32">
        <v>42786</v>
      </c>
      <c r="K169" s="32">
        <v>42753</v>
      </c>
      <c r="L169" s="31"/>
      <c r="M169" s="31"/>
      <c r="N169" s="38" t="s">
        <v>34</v>
      </c>
      <c r="O169" s="33">
        <v>857.59</v>
      </c>
      <c r="P169" s="34" t="s">
        <v>33</v>
      </c>
      <c r="Q169" s="34" t="s">
        <v>33</v>
      </c>
      <c r="R169" s="34" t="s">
        <v>33</v>
      </c>
      <c r="S169" s="34" t="s">
        <v>33</v>
      </c>
      <c r="T169" s="34" t="s">
        <v>33</v>
      </c>
      <c r="U169" s="34" t="s">
        <v>33</v>
      </c>
      <c r="V169" s="35"/>
      <c r="W169" s="33"/>
      <c r="X169" s="31" t="s">
        <v>36</v>
      </c>
      <c r="Y169" s="36"/>
      <c r="Z169" s="37" t="s">
        <v>33</v>
      </c>
    </row>
    <row r="170" spans="1:26" s="30" customFormat="1" ht="30" x14ac:dyDescent="0.25">
      <c r="A170" s="70">
        <v>158</v>
      </c>
      <c r="B170" s="31" t="s">
        <v>32</v>
      </c>
      <c r="C170" s="31" t="s">
        <v>33</v>
      </c>
      <c r="D170" s="31"/>
      <c r="E170" s="31"/>
      <c r="F170" s="31" t="s">
        <v>197</v>
      </c>
      <c r="G170" s="31" t="s">
        <v>33</v>
      </c>
      <c r="H170" s="32">
        <v>42736</v>
      </c>
      <c r="I170" s="32">
        <v>43100</v>
      </c>
      <c r="J170" s="32">
        <v>43514</v>
      </c>
      <c r="K170" s="32">
        <v>42754</v>
      </c>
      <c r="L170" s="31"/>
      <c r="M170" s="31"/>
      <c r="N170" s="31"/>
      <c r="O170" s="33">
        <v>0</v>
      </c>
      <c r="P170" s="34">
        <v>0</v>
      </c>
      <c r="Q170" s="34" t="s">
        <v>33</v>
      </c>
      <c r="R170" s="34" t="s">
        <v>33</v>
      </c>
      <c r="S170" s="34" t="s">
        <v>33</v>
      </c>
      <c r="T170" s="34" t="s">
        <v>33</v>
      </c>
      <c r="U170" s="34" t="s">
        <v>33</v>
      </c>
      <c r="V170" s="35"/>
      <c r="W170" s="33"/>
      <c r="X170" s="31" t="s">
        <v>35</v>
      </c>
      <c r="Y170" s="36"/>
      <c r="Z170" s="37" t="s">
        <v>33</v>
      </c>
    </row>
    <row r="171" spans="1:26" s="30" customFormat="1" x14ac:dyDescent="0.25">
      <c r="A171" s="70">
        <v>159</v>
      </c>
      <c r="B171" s="31" t="s">
        <v>32</v>
      </c>
      <c r="C171" s="31" t="s">
        <v>33</v>
      </c>
      <c r="D171" s="31"/>
      <c r="E171" s="31"/>
      <c r="F171" s="31" t="s">
        <v>198</v>
      </c>
      <c r="G171" s="31" t="s">
        <v>33</v>
      </c>
      <c r="H171" s="32">
        <v>42736</v>
      </c>
      <c r="I171" s="32">
        <v>43100</v>
      </c>
      <c r="J171" s="32">
        <v>42849</v>
      </c>
      <c r="K171" s="32">
        <v>42761</v>
      </c>
      <c r="L171" s="31"/>
      <c r="M171" s="31"/>
      <c r="N171" s="31"/>
      <c r="O171" s="33">
        <v>0</v>
      </c>
      <c r="P171" s="34">
        <v>0</v>
      </c>
      <c r="Q171" s="34" t="s">
        <v>33</v>
      </c>
      <c r="R171" s="34" t="s">
        <v>33</v>
      </c>
      <c r="S171" s="34" t="s">
        <v>33</v>
      </c>
      <c r="T171" s="34" t="s">
        <v>33</v>
      </c>
      <c r="U171" s="34" t="s">
        <v>33</v>
      </c>
      <c r="V171" s="35"/>
      <c r="W171" s="33"/>
      <c r="X171" s="31" t="s">
        <v>35</v>
      </c>
      <c r="Y171" s="36"/>
      <c r="Z171" s="37" t="s">
        <v>33</v>
      </c>
    </row>
    <row r="172" spans="1:26" s="30" customFormat="1" x14ac:dyDescent="0.25">
      <c r="A172" s="70">
        <v>160</v>
      </c>
      <c r="B172" s="31" t="s">
        <v>32</v>
      </c>
      <c r="C172" s="31" t="s">
        <v>33</v>
      </c>
      <c r="D172" s="31"/>
      <c r="E172" s="31"/>
      <c r="F172" s="31" t="s">
        <v>199</v>
      </c>
      <c r="G172" s="31" t="s">
        <v>33</v>
      </c>
      <c r="H172" s="32">
        <v>42736</v>
      </c>
      <c r="I172" s="32">
        <v>43100</v>
      </c>
      <c r="J172" s="32">
        <v>42835</v>
      </c>
      <c r="K172" s="32">
        <v>42766</v>
      </c>
      <c r="L172" s="31"/>
      <c r="M172" s="31"/>
      <c r="N172" s="38"/>
      <c r="O172" s="33">
        <v>0</v>
      </c>
      <c r="P172" s="34">
        <v>0</v>
      </c>
      <c r="Q172" s="34" t="s">
        <v>33</v>
      </c>
      <c r="R172" s="34" t="s">
        <v>33</v>
      </c>
      <c r="S172" s="34" t="s">
        <v>33</v>
      </c>
      <c r="T172" s="34" t="s">
        <v>33</v>
      </c>
      <c r="U172" s="34" t="s">
        <v>33</v>
      </c>
      <c r="V172" s="35"/>
      <c r="W172" s="33"/>
      <c r="X172" s="31" t="s">
        <v>35</v>
      </c>
      <c r="Y172" s="36"/>
      <c r="Z172" s="37" t="s">
        <v>33</v>
      </c>
    </row>
    <row r="173" spans="1:26" s="30" customFormat="1" x14ac:dyDescent="0.25">
      <c r="A173" s="70">
        <v>161</v>
      </c>
      <c r="B173" s="31" t="s">
        <v>32</v>
      </c>
      <c r="C173" s="31" t="s">
        <v>33</v>
      </c>
      <c r="D173" s="31"/>
      <c r="E173" s="31"/>
      <c r="F173" s="31" t="s">
        <v>200</v>
      </c>
      <c r="G173" s="31" t="s">
        <v>33</v>
      </c>
      <c r="H173" s="32">
        <v>42736</v>
      </c>
      <c r="I173" s="32">
        <v>43100</v>
      </c>
      <c r="J173" s="32">
        <v>42770</v>
      </c>
      <c r="K173" s="32">
        <v>42768</v>
      </c>
      <c r="L173" s="31"/>
      <c r="M173" s="31"/>
      <c r="N173" s="38" t="s">
        <v>34</v>
      </c>
      <c r="O173" s="33">
        <v>550</v>
      </c>
      <c r="P173" s="34">
        <v>550</v>
      </c>
      <c r="Q173" s="34" t="s">
        <v>33</v>
      </c>
      <c r="R173" s="34" t="s">
        <v>33</v>
      </c>
      <c r="S173" s="34" t="s">
        <v>33</v>
      </c>
      <c r="T173" s="34" t="s">
        <v>33</v>
      </c>
      <c r="U173" s="34" t="s">
        <v>33</v>
      </c>
      <c r="V173" s="35"/>
      <c r="W173" s="33"/>
      <c r="X173" s="31" t="s">
        <v>35</v>
      </c>
      <c r="Y173" s="36"/>
      <c r="Z173" s="37" t="s">
        <v>33</v>
      </c>
    </row>
    <row r="174" spans="1:26" s="30" customFormat="1" x14ac:dyDescent="0.25">
      <c r="A174" s="70">
        <v>162</v>
      </c>
      <c r="B174" s="31" t="s">
        <v>32</v>
      </c>
      <c r="C174" s="31" t="s">
        <v>33</v>
      </c>
      <c r="D174" s="31"/>
      <c r="E174" s="31"/>
      <c r="F174" s="31" t="s">
        <v>201</v>
      </c>
      <c r="G174" s="31" t="s">
        <v>33</v>
      </c>
      <c r="H174" s="32">
        <v>42736</v>
      </c>
      <c r="I174" s="32">
        <v>43100</v>
      </c>
      <c r="J174" s="32">
        <v>42797</v>
      </c>
      <c r="K174" s="32">
        <v>42768</v>
      </c>
      <c r="L174" s="31" t="s">
        <v>1242</v>
      </c>
      <c r="M174" s="31"/>
      <c r="N174" s="38"/>
      <c r="O174" s="33">
        <v>0</v>
      </c>
      <c r="P174" s="34">
        <v>0</v>
      </c>
      <c r="Q174" s="34" t="s">
        <v>33</v>
      </c>
      <c r="R174" s="34" t="s">
        <v>33</v>
      </c>
      <c r="S174" s="34" t="s">
        <v>33</v>
      </c>
      <c r="T174" s="34" t="s">
        <v>33</v>
      </c>
      <c r="U174" s="34" t="s">
        <v>33</v>
      </c>
      <c r="V174" s="35" t="s">
        <v>34</v>
      </c>
      <c r="W174" s="33">
        <v>139812.54999999999</v>
      </c>
      <c r="X174" s="31" t="s">
        <v>35</v>
      </c>
      <c r="Y174" s="36" t="s">
        <v>1241</v>
      </c>
      <c r="Z174" s="37" t="s">
        <v>33</v>
      </c>
    </row>
    <row r="175" spans="1:26" s="30" customFormat="1" x14ac:dyDescent="0.25">
      <c r="A175" s="70">
        <v>163</v>
      </c>
      <c r="B175" s="31" t="s">
        <v>32</v>
      </c>
      <c r="C175" s="31" t="s">
        <v>33</v>
      </c>
      <c r="D175" s="31"/>
      <c r="E175" s="31"/>
      <c r="F175" s="31" t="s">
        <v>202</v>
      </c>
      <c r="G175" s="31" t="s">
        <v>33</v>
      </c>
      <c r="H175" s="32">
        <v>42736</v>
      </c>
      <c r="I175" s="32">
        <v>43100</v>
      </c>
      <c r="J175" s="32">
        <v>42769</v>
      </c>
      <c r="K175" s="32">
        <v>42769</v>
      </c>
      <c r="L175" s="31"/>
      <c r="M175" s="31"/>
      <c r="N175" s="38"/>
      <c r="O175" s="33">
        <v>0</v>
      </c>
      <c r="P175" s="34">
        <v>0</v>
      </c>
      <c r="Q175" s="34" t="s">
        <v>33</v>
      </c>
      <c r="R175" s="34" t="s">
        <v>33</v>
      </c>
      <c r="S175" s="34" t="s">
        <v>33</v>
      </c>
      <c r="T175" s="34" t="s">
        <v>33</v>
      </c>
      <c r="U175" s="34" t="s">
        <v>33</v>
      </c>
      <c r="V175" s="35"/>
      <c r="W175" s="33"/>
      <c r="X175" s="31" t="s">
        <v>35</v>
      </c>
      <c r="Y175" s="36"/>
      <c r="Z175" s="37" t="s">
        <v>33</v>
      </c>
    </row>
    <row r="176" spans="1:26" s="30" customFormat="1" x14ac:dyDescent="0.25">
      <c r="A176" s="70">
        <v>164</v>
      </c>
      <c r="B176" s="31" t="s">
        <v>32</v>
      </c>
      <c r="C176" s="31" t="s">
        <v>33</v>
      </c>
      <c r="D176" s="31"/>
      <c r="E176" s="31"/>
      <c r="F176" s="31" t="s">
        <v>203</v>
      </c>
      <c r="G176" s="31" t="s">
        <v>33</v>
      </c>
      <c r="H176" s="32">
        <v>42736</v>
      </c>
      <c r="I176" s="32">
        <v>43100</v>
      </c>
      <c r="J176" s="32">
        <v>42769</v>
      </c>
      <c r="K176" s="32">
        <v>42769</v>
      </c>
      <c r="L176" s="31"/>
      <c r="M176" s="31"/>
      <c r="N176" s="38"/>
      <c r="O176" s="33">
        <v>0</v>
      </c>
      <c r="P176" s="34">
        <v>0</v>
      </c>
      <c r="Q176" s="34" t="s">
        <v>33</v>
      </c>
      <c r="R176" s="34" t="s">
        <v>33</v>
      </c>
      <c r="S176" s="34" t="s">
        <v>33</v>
      </c>
      <c r="T176" s="34" t="s">
        <v>33</v>
      </c>
      <c r="U176" s="34" t="s">
        <v>33</v>
      </c>
      <c r="V176" s="35"/>
      <c r="W176" s="33"/>
      <c r="X176" s="31" t="s">
        <v>35</v>
      </c>
      <c r="Y176" s="36"/>
      <c r="Z176" s="37" t="s">
        <v>33</v>
      </c>
    </row>
    <row r="177" spans="1:26" s="30" customFormat="1" x14ac:dyDescent="0.25">
      <c r="A177" s="70">
        <v>165</v>
      </c>
      <c r="B177" s="31" t="s">
        <v>32</v>
      </c>
      <c r="C177" s="31" t="s">
        <v>33</v>
      </c>
      <c r="D177" s="31"/>
      <c r="E177" s="31"/>
      <c r="F177" s="31" t="s">
        <v>204</v>
      </c>
      <c r="G177" s="31" t="s">
        <v>33</v>
      </c>
      <c r="H177" s="32">
        <v>42736</v>
      </c>
      <c r="I177" s="32">
        <v>43100</v>
      </c>
      <c r="J177" s="32">
        <v>42775</v>
      </c>
      <c r="K177" s="32">
        <v>42775</v>
      </c>
      <c r="L177" s="31"/>
      <c r="M177" s="31"/>
      <c r="N177" s="38"/>
      <c r="O177" s="33">
        <v>0</v>
      </c>
      <c r="P177" s="34">
        <v>0</v>
      </c>
      <c r="Q177" s="34" t="s">
        <v>33</v>
      </c>
      <c r="R177" s="34" t="s">
        <v>33</v>
      </c>
      <c r="S177" s="34" t="s">
        <v>33</v>
      </c>
      <c r="T177" s="34" t="s">
        <v>33</v>
      </c>
      <c r="U177" s="34" t="s">
        <v>33</v>
      </c>
      <c r="V177" s="35"/>
      <c r="W177" s="33"/>
      <c r="X177" s="31" t="s">
        <v>35</v>
      </c>
      <c r="Y177" s="36"/>
      <c r="Z177" s="37" t="s">
        <v>33</v>
      </c>
    </row>
    <row r="178" spans="1:26" s="30" customFormat="1" x14ac:dyDescent="0.25">
      <c r="A178" s="70">
        <v>166</v>
      </c>
      <c r="B178" s="31" t="s">
        <v>32</v>
      </c>
      <c r="C178" s="31" t="s">
        <v>33</v>
      </c>
      <c r="D178" s="31"/>
      <c r="E178" s="31"/>
      <c r="F178" s="31" t="s">
        <v>205</v>
      </c>
      <c r="G178" s="31" t="s">
        <v>33</v>
      </c>
      <c r="H178" s="32">
        <v>42736</v>
      </c>
      <c r="I178" s="32">
        <v>43100</v>
      </c>
      <c r="J178" s="32">
        <v>42781</v>
      </c>
      <c r="K178" s="32">
        <v>42777</v>
      </c>
      <c r="L178" s="31"/>
      <c r="M178" s="31"/>
      <c r="N178" s="38" t="s">
        <v>34</v>
      </c>
      <c r="O178" s="33">
        <v>650</v>
      </c>
      <c r="P178" s="34">
        <v>650</v>
      </c>
      <c r="Q178" s="34" t="s">
        <v>33</v>
      </c>
      <c r="R178" s="34" t="s">
        <v>33</v>
      </c>
      <c r="S178" s="34" t="s">
        <v>33</v>
      </c>
      <c r="T178" s="34" t="s">
        <v>33</v>
      </c>
      <c r="U178" s="34" t="s">
        <v>33</v>
      </c>
      <c r="V178" s="35"/>
      <c r="W178" s="33"/>
      <c r="X178" s="31" t="s">
        <v>35</v>
      </c>
      <c r="Y178" s="36"/>
      <c r="Z178" s="37" t="s">
        <v>33</v>
      </c>
    </row>
    <row r="179" spans="1:26" s="30" customFormat="1" x14ac:dyDescent="0.25">
      <c r="A179" s="70">
        <v>167</v>
      </c>
      <c r="B179" s="31" t="s">
        <v>32</v>
      </c>
      <c r="C179" s="31" t="s">
        <v>33</v>
      </c>
      <c r="D179" s="31"/>
      <c r="E179" s="31"/>
      <c r="F179" s="31" t="s">
        <v>206</v>
      </c>
      <c r="G179" s="31" t="s">
        <v>33</v>
      </c>
      <c r="H179" s="32">
        <v>42736</v>
      </c>
      <c r="I179" s="32">
        <v>43100</v>
      </c>
      <c r="J179" s="32">
        <v>42853</v>
      </c>
      <c r="K179" s="32">
        <v>42778</v>
      </c>
      <c r="L179" s="31"/>
      <c r="M179" s="31"/>
      <c r="N179" s="38" t="s">
        <v>34</v>
      </c>
      <c r="O179" s="33">
        <v>656.13</v>
      </c>
      <c r="P179" s="34" t="s">
        <v>33</v>
      </c>
      <c r="Q179" s="34" t="s">
        <v>33</v>
      </c>
      <c r="R179" s="34" t="s">
        <v>33</v>
      </c>
      <c r="S179" s="34" t="s">
        <v>33</v>
      </c>
      <c r="T179" s="34" t="s">
        <v>33</v>
      </c>
      <c r="U179" s="34" t="s">
        <v>33</v>
      </c>
      <c r="V179" s="35"/>
      <c r="W179" s="33"/>
      <c r="X179" s="31" t="s">
        <v>36</v>
      </c>
      <c r="Y179" s="36"/>
      <c r="Z179" s="37" t="s">
        <v>33</v>
      </c>
    </row>
    <row r="180" spans="1:26" s="30" customFormat="1" x14ac:dyDescent="0.25">
      <c r="A180" s="70">
        <v>168</v>
      </c>
      <c r="B180" s="31" t="s">
        <v>32</v>
      </c>
      <c r="C180" s="31" t="s">
        <v>33</v>
      </c>
      <c r="D180" s="31"/>
      <c r="E180" s="31"/>
      <c r="F180" s="31" t="s">
        <v>207</v>
      </c>
      <c r="G180" s="31" t="s">
        <v>33</v>
      </c>
      <c r="H180" s="32">
        <v>42736</v>
      </c>
      <c r="I180" s="32">
        <v>43100</v>
      </c>
      <c r="J180" s="32">
        <v>42879</v>
      </c>
      <c r="K180" s="32">
        <v>42780</v>
      </c>
      <c r="L180" s="31"/>
      <c r="M180" s="31"/>
      <c r="N180" s="38" t="s">
        <v>34</v>
      </c>
      <c r="O180" s="33">
        <v>800.48</v>
      </c>
      <c r="P180" s="34">
        <v>800.48</v>
      </c>
      <c r="Q180" s="34" t="s">
        <v>33</v>
      </c>
      <c r="R180" s="34" t="s">
        <v>33</v>
      </c>
      <c r="S180" s="34" t="s">
        <v>33</v>
      </c>
      <c r="T180" s="34" t="s">
        <v>33</v>
      </c>
      <c r="U180" s="34" t="s">
        <v>33</v>
      </c>
      <c r="V180" s="35"/>
      <c r="W180" s="33"/>
      <c r="X180" s="31" t="s">
        <v>35</v>
      </c>
      <c r="Y180" s="36"/>
      <c r="Z180" s="37" t="s">
        <v>33</v>
      </c>
    </row>
    <row r="181" spans="1:26" s="30" customFormat="1" x14ac:dyDescent="0.25">
      <c r="A181" s="70">
        <v>169</v>
      </c>
      <c r="B181" s="31" t="s">
        <v>32</v>
      </c>
      <c r="C181" s="31" t="s">
        <v>33</v>
      </c>
      <c r="D181" s="31"/>
      <c r="E181" s="31"/>
      <c r="F181" s="31" t="s">
        <v>208</v>
      </c>
      <c r="G181" s="31" t="s">
        <v>33</v>
      </c>
      <c r="H181" s="32">
        <v>42736</v>
      </c>
      <c r="I181" s="32">
        <v>43100</v>
      </c>
      <c r="J181" s="32">
        <v>42794</v>
      </c>
      <c r="K181" s="32">
        <v>42781</v>
      </c>
      <c r="L181" s="31"/>
      <c r="M181" s="31"/>
      <c r="N181" s="38" t="s">
        <v>34</v>
      </c>
      <c r="O181" s="33">
        <v>264.25</v>
      </c>
      <c r="P181" s="34" t="s">
        <v>33</v>
      </c>
      <c r="Q181" s="34" t="s">
        <v>33</v>
      </c>
      <c r="R181" s="34" t="s">
        <v>33</v>
      </c>
      <c r="S181" s="34" t="s">
        <v>33</v>
      </c>
      <c r="T181" s="34" t="s">
        <v>33</v>
      </c>
      <c r="U181" s="34" t="s">
        <v>33</v>
      </c>
      <c r="V181" s="35"/>
      <c r="W181" s="33"/>
      <c r="X181" s="31" t="s">
        <v>36</v>
      </c>
      <c r="Y181" s="36"/>
      <c r="Z181" s="37" t="s">
        <v>33</v>
      </c>
    </row>
    <row r="182" spans="1:26" s="30" customFormat="1" x14ac:dyDescent="0.25">
      <c r="A182" s="70">
        <v>170</v>
      </c>
      <c r="B182" s="31" t="s">
        <v>32</v>
      </c>
      <c r="C182" s="31" t="s">
        <v>33</v>
      </c>
      <c r="D182" s="31"/>
      <c r="E182" s="31"/>
      <c r="F182" s="31" t="s">
        <v>209</v>
      </c>
      <c r="G182" s="31" t="s">
        <v>33</v>
      </c>
      <c r="H182" s="32">
        <v>42736</v>
      </c>
      <c r="I182" s="32">
        <v>43100</v>
      </c>
      <c r="J182" s="32">
        <v>42851</v>
      </c>
      <c r="K182" s="32">
        <v>42784</v>
      </c>
      <c r="L182" s="31"/>
      <c r="M182" s="31"/>
      <c r="N182" s="38" t="s">
        <v>34</v>
      </c>
      <c r="O182" s="33">
        <v>46852.83</v>
      </c>
      <c r="P182" s="34">
        <v>46852.83</v>
      </c>
      <c r="Q182" s="34" t="s">
        <v>33</v>
      </c>
      <c r="R182" s="34" t="s">
        <v>33</v>
      </c>
      <c r="S182" s="34" t="s">
        <v>33</v>
      </c>
      <c r="T182" s="34" t="s">
        <v>33</v>
      </c>
      <c r="U182" s="34" t="s">
        <v>33</v>
      </c>
      <c r="V182" s="35"/>
      <c r="W182" s="33"/>
      <c r="X182" s="31" t="s">
        <v>35</v>
      </c>
      <c r="Y182" s="36"/>
      <c r="Z182" s="37" t="s">
        <v>33</v>
      </c>
    </row>
    <row r="183" spans="1:26" s="30" customFormat="1" x14ac:dyDescent="0.25">
      <c r="A183" s="70">
        <v>171</v>
      </c>
      <c r="B183" s="31" t="s">
        <v>32</v>
      </c>
      <c r="C183" s="31" t="s">
        <v>33</v>
      </c>
      <c r="D183" s="31"/>
      <c r="E183" s="31"/>
      <c r="F183" s="31" t="s">
        <v>210</v>
      </c>
      <c r="G183" s="31" t="s">
        <v>33</v>
      </c>
      <c r="H183" s="32">
        <v>42736</v>
      </c>
      <c r="I183" s="32">
        <v>43100</v>
      </c>
      <c r="J183" s="32">
        <v>43186</v>
      </c>
      <c r="K183" s="32">
        <v>42784</v>
      </c>
      <c r="L183" s="31"/>
      <c r="M183" s="31"/>
      <c r="N183" s="38" t="s">
        <v>34</v>
      </c>
      <c r="O183" s="33">
        <v>9629.31</v>
      </c>
      <c r="P183" s="34">
        <v>9629.31</v>
      </c>
      <c r="Q183" s="34" t="s">
        <v>33</v>
      </c>
      <c r="R183" s="34" t="s">
        <v>33</v>
      </c>
      <c r="S183" s="34" t="s">
        <v>33</v>
      </c>
      <c r="T183" s="34" t="s">
        <v>33</v>
      </c>
      <c r="U183" s="34" t="s">
        <v>33</v>
      </c>
      <c r="V183" s="35"/>
      <c r="W183" s="33"/>
      <c r="X183" s="31" t="s">
        <v>35</v>
      </c>
      <c r="Y183" s="36"/>
      <c r="Z183" s="37" t="s">
        <v>33</v>
      </c>
    </row>
    <row r="184" spans="1:26" s="30" customFormat="1" x14ac:dyDescent="0.25">
      <c r="A184" s="70">
        <v>172</v>
      </c>
      <c r="B184" s="31" t="s">
        <v>32</v>
      </c>
      <c r="C184" s="31" t="s">
        <v>33</v>
      </c>
      <c r="D184" s="31"/>
      <c r="E184" s="31"/>
      <c r="F184" s="31" t="s">
        <v>211</v>
      </c>
      <c r="G184" s="31" t="s">
        <v>33</v>
      </c>
      <c r="H184" s="32">
        <v>42736</v>
      </c>
      <c r="I184" s="32">
        <v>43100</v>
      </c>
      <c r="J184" s="32">
        <v>42793</v>
      </c>
      <c r="K184" s="32">
        <v>42785</v>
      </c>
      <c r="L184" s="31"/>
      <c r="M184" s="31"/>
      <c r="N184" s="38" t="s">
        <v>34</v>
      </c>
      <c r="O184" s="33">
        <v>600</v>
      </c>
      <c r="P184" s="34">
        <v>600</v>
      </c>
      <c r="Q184" s="34" t="s">
        <v>33</v>
      </c>
      <c r="R184" s="34" t="s">
        <v>33</v>
      </c>
      <c r="S184" s="34" t="s">
        <v>33</v>
      </c>
      <c r="T184" s="34" t="s">
        <v>33</v>
      </c>
      <c r="U184" s="34" t="s">
        <v>33</v>
      </c>
      <c r="V184" s="35"/>
      <c r="W184" s="33"/>
      <c r="X184" s="31" t="s">
        <v>35</v>
      </c>
      <c r="Y184" s="36"/>
      <c r="Z184" s="37" t="s">
        <v>33</v>
      </c>
    </row>
    <row r="185" spans="1:26" s="30" customFormat="1" x14ac:dyDescent="0.25">
      <c r="A185" s="70">
        <v>173</v>
      </c>
      <c r="B185" s="31" t="s">
        <v>32</v>
      </c>
      <c r="C185" s="31" t="s">
        <v>33</v>
      </c>
      <c r="D185" s="31"/>
      <c r="E185" s="31"/>
      <c r="F185" s="31" t="s">
        <v>212</v>
      </c>
      <c r="G185" s="31" t="s">
        <v>33</v>
      </c>
      <c r="H185" s="32">
        <v>42736</v>
      </c>
      <c r="I185" s="32">
        <v>43100</v>
      </c>
      <c r="J185" s="32">
        <v>42795</v>
      </c>
      <c r="K185" s="32">
        <v>42790</v>
      </c>
      <c r="L185" s="31"/>
      <c r="M185" s="31"/>
      <c r="N185" s="38" t="s">
        <v>34</v>
      </c>
      <c r="O185" s="33">
        <v>283.89999999999998</v>
      </c>
      <c r="P185" s="34" t="s">
        <v>33</v>
      </c>
      <c r="Q185" s="34" t="s">
        <v>33</v>
      </c>
      <c r="R185" s="34" t="s">
        <v>33</v>
      </c>
      <c r="S185" s="34" t="s">
        <v>33</v>
      </c>
      <c r="T185" s="34" t="s">
        <v>33</v>
      </c>
      <c r="U185" s="34" t="s">
        <v>33</v>
      </c>
      <c r="V185" s="35"/>
      <c r="W185" s="33"/>
      <c r="X185" s="31" t="s">
        <v>36</v>
      </c>
      <c r="Y185" s="36"/>
      <c r="Z185" s="37" t="s">
        <v>33</v>
      </c>
    </row>
    <row r="186" spans="1:26" s="30" customFormat="1" x14ac:dyDescent="0.25">
      <c r="A186" s="70">
        <v>174</v>
      </c>
      <c r="B186" s="31" t="s">
        <v>32</v>
      </c>
      <c r="C186" s="31" t="s">
        <v>33</v>
      </c>
      <c r="D186" s="31"/>
      <c r="E186" s="31"/>
      <c r="F186" s="31" t="s">
        <v>213</v>
      </c>
      <c r="G186" s="31" t="s">
        <v>33</v>
      </c>
      <c r="H186" s="32">
        <v>42736</v>
      </c>
      <c r="I186" s="32">
        <v>43100</v>
      </c>
      <c r="J186" s="32">
        <v>42821</v>
      </c>
      <c r="K186" s="32">
        <v>42793</v>
      </c>
      <c r="L186" s="31"/>
      <c r="M186" s="31"/>
      <c r="N186" s="31"/>
      <c r="O186" s="33">
        <v>0</v>
      </c>
      <c r="P186" s="34">
        <v>0</v>
      </c>
      <c r="Q186" s="34" t="s">
        <v>33</v>
      </c>
      <c r="R186" s="34" t="s">
        <v>33</v>
      </c>
      <c r="S186" s="34" t="s">
        <v>33</v>
      </c>
      <c r="T186" s="34" t="s">
        <v>33</v>
      </c>
      <c r="U186" s="34" t="s">
        <v>33</v>
      </c>
      <c r="V186" s="35"/>
      <c r="W186" s="33"/>
      <c r="X186" s="31" t="s">
        <v>35</v>
      </c>
      <c r="Y186" s="36"/>
      <c r="Z186" s="37" t="s">
        <v>33</v>
      </c>
    </row>
    <row r="187" spans="1:26" s="30" customFormat="1" x14ac:dyDescent="0.25">
      <c r="A187" s="70">
        <v>175</v>
      </c>
      <c r="B187" s="31" t="s">
        <v>32</v>
      </c>
      <c r="C187" s="31" t="s">
        <v>33</v>
      </c>
      <c r="D187" s="31"/>
      <c r="E187" s="31"/>
      <c r="F187" s="31" t="s">
        <v>214</v>
      </c>
      <c r="G187" s="31" t="s">
        <v>33</v>
      </c>
      <c r="H187" s="32">
        <v>42736</v>
      </c>
      <c r="I187" s="32">
        <v>43100</v>
      </c>
      <c r="J187" s="32">
        <v>42815</v>
      </c>
      <c r="K187" s="32">
        <v>42794</v>
      </c>
      <c r="L187" s="31"/>
      <c r="M187" s="31"/>
      <c r="N187" s="38" t="s">
        <v>34</v>
      </c>
      <c r="O187" s="33">
        <v>349</v>
      </c>
      <c r="P187" s="34" t="s">
        <v>33</v>
      </c>
      <c r="Q187" s="34" t="s">
        <v>33</v>
      </c>
      <c r="R187" s="34" t="s">
        <v>33</v>
      </c>
      <c r="S187" s="34" t="s">
        <v>33</v>
      </c>
      <c r="T187" s="34" t="s">
        <v>33</v>
      </c>
      <c r="U187" s="34" t="s">
        <v>33</v>
      </c>
      <c r="V187" s="35"/>
      <c r="W187" s="33"/>
      <c r="X187" s="31" t="s">
        <v>37</v>
      </c>
      <c r="Y187" s="36"/>
      <c r="Z187" s="37" t="s">
        <v>33</v>
      </c>
    </row>
    <row r="188" spans="1:26" s="30" customFormat="1" x14ac:dyDescent="0.25">
      <c r="A188" s="70">
        <v>176</v>
      </c>
      <c r="B188" s="31" t="s">
        <v>32</v>
      </c>
      <c r="C188" s="31" t="s">
        <v>33</v>
      </c>
      <c r="D188" s="31"/>
      <c r="E188" s="31"/>
      <c r="F188" s="31" t="s">
        <v>215</v>
      </c>
      <c r="G188" s="31" t="s">
        <v>33</v>
      </c>
      <c r="H188" s="32">
        <v>42736</v>
      </c>
      <c r="I188" s="32">
        <v>43100</v>
      </c>
      <c r="J188" s="32">
        <v>42817</v>
      </c>
      <c r="K188" s="32">
        <v>42811</v>
      </c>
      <c r="L188" s="31"/>
      <c r="M188" s="31"/>
      <c r="N188" s="38" t="s">
        <v>34</v>
      </c>
      <c r="O188" s="33">
        <v>360</v>
      </c>
      <c r="P188" s="34">
        <v>360</v>
      </c>
      <c r="Q188" s="34" t="s">
        <v>33</v>
      </c>
      <c r="R188" s="34" t="s">
        <v>33</v>
      </c>
      <c r="S188" s="34" t="s">
        <v>33</v>
      </c>
      <c r="T188" s="34" t="s">
        <v>33</v>
      </c>
      <c r="U188" s="34" t="s">
        <v>33</v>
      </c>
      <c r="V188" s="35"/>
      <c r="W188" s="33"/>
      <c r="X188" s="31" t="s">
        <v>35</v>
      </c>
      <c r="Y188" s="36"/>
      <c r="Z188" s="37" t="s">
        <v>33</v>
      </c>
    </row>
    <row r="189" spans="1:26" s="30" customFormat="1" x14ac:dyDescent="0.25">
      <c r="A189" s="70">
        <v>177</v>
      </c>
      <c r="B189" s="31" t="s">
        <v>32</v>
      </c>
      <c r="C189" s="31" t="s">
        <v>33</v>
      </c>
      <c r="D189" s="31"/>
      <c r="E189" s="31"/>
      <c r="F189" s="31" t="s">
        <v>216</v>
      </c>
      <c r="G189" s="31" t="s">
        <v>33</v>
      </c>
      <c r="H189" s="32">
        <v>42736</v>
      </c>
      <c r="I189" s="32">
        <v>43100</v>
      </c>
      <c r="J189" s="32">
        <v>42815</v>
      </c>
      <c r="K189" s="32">
        <v>42814</v>
      </c>
      <c r="L189" s="31"/>
      <c r="M189" s="31"/>
      <c r="N189" s="38" t="s">
        <v>34</v>
      </c>
      <c r="O189" s="33">
        <v>215.51</v>
      </c>
      <c r="P189" s="34">
        <v>215.51</v>
      </c>
      <c r="Q189" s="34" t="s">
        <v>33</v>
      </c>
      <c r="R189" s="34" t="s">
        <v>33</v>
      </c>
      <c r="S189" s="34" t="s">
        <v>33</v>
      </c>
      <c r="T189" s="34" t="s">
        <v>33</v>
      </c>
      <c r="U189" s="34" t="s">
        <v>33</v>
      </c>
      <c r="V189" s="35"/>
      <c r="W189" s="33"/>
      <c r="X189" s="31" t="s">
        <v>35</v>
      </c>
      <c r="Y189" s="36"/>
      <c r="Z189" s="37" t="s">
        <v>33</v>
      </c>
    </row>
    <row r="190" spans="1:26" s="30" customFormat="1" x14ac:dyDescent="0.25">
      <c r="A190" s="70">
        <v>178</v>
      </c>
      <c r="B190" s="31" t="s">
        <v>32</v>
      </c>
      <c r="C190" s="31" t="s">
        <v>33</v>
      </c>
      <c r="D190" s="31"/>
      <c r="E190" s="31"/>
      <c r="F190" s="31" t="s">
        <v>217</v>
      </c>
      <c r="G190" s="31" t="s">
        <v>33</v>
      </c>
      <c r="H190" s="32">
        <v>42736</v>
      </c>
      <c r="I190" s="32">
        <v>43100</v>
      </c>
      <c r="J190" s="32">
        <v>42916</v>
      </c>
      <c r="K190" s="32">
        <v>42814</v>
      </c>
      <c r="L190" s="31"/>
      <c r="M190" s="31"/>
      <c r="N190" s="38" t="s">
        <v>34</v>
      </c>
      <c r="O190" s="33">
        <v>694.38</v>
      </c>
      <c r="P190" s="34">
        <v>694.38</v>
      </c>
      <c r="Q190" s="34" t="s">
        <v>33</v>
      </c>
      <c r="R190" s="34" t="s">
        <v>33</v>
      </c>
      <c r="S190" s="34" t="s">
        <v>33</v>
      </c>
      <c r="T190" s="34" t="s">
        <v>33</v>
      </c>
      <c r="U190" s="34" t="s">
        <v>33</v>
      </c>
      <c r="V190" s="35"/>
      <c r="W190" s="33"/>
      <c r="X190" s="31" t="s">
        <v>35</v>
      </c>
      <c r="Y190" s="36"/>
      <c r="Z190" s="37" t="s">
        <v>33</v>
      </c>
    </row>
    <row r="191" spans="1:26" s="30" customFormat="1" x14ac:dyDescent="0.25">
      <c r="A191" s="70">
        <v>179</v>
      </c>
      <c r="B191" s="31" t="s">
        <v>32</v>
      </c>
      <c r="C191" s="31" t="s">
        <v>33</v>
      </c>
      <c r="D191" s="31"/>
      <c r="E191" s="31"/>
      <c r="F191" s="31" t="s">
        <v>218</v>
      </c>
      <c r="G191" s="31" t="s">
        <v>33</v>
      </c>
      <c r="H191" s="32">
        <v>42736</v>
      </c>
      <c r="I191" s="32">
        <v>43100</v>
      </c>
      <c r="J191" s="32">
        <v>42853</v>
      </c>
      <c r="K191" s="32">
        <v>42819</v>
      </c>
      <c r="L191" s="31"/>
      <c r="M191" s="31"/>
      <c r="N191" s="38" t="s">
        <v>34</v>
      </c>
      <c r="O191" s="33">
        <v>390.48</v>
      </c>
      <c r="P191" s="34" t="s">
        <v>33</v>
      </c>
      <c r="Q191" s="34" t="s">
        <v>33</v>
      </c>
      <c r="R191" s="34" t="s">
        <v>33</v>
      </c>
      <c r="S191" s="34" t="s">
        <v>33</v>
      </c>
      <c r="T191" s="34" t="s">
        <v>33</v>
      </c>
      <c r="U191" s="34" t="s">
        <v>33</v>
      </c>
      <c r="V191" s="35"/>
      <c r="W191" s="33"/>
      <c r="X191" s="31" t="s">
        <v>36</v>
      </c>
      <c r="Y191" s="36"/>
      <c r="Z191" s="37" t="s">
        <v>33</v>
      </c>
    </row>
    <row r="192" spans="1:26" s="30" customFormat="1" x14ac:dyDescent="0.25">
      <c r="A192" s="70">
        <v>180</v>
      </c>
      <c r="B192" s="31" t="s">
        <v>32</v>
      </c>
      <c r="C192" s="31" t="s">
        <v>33</v>
      </c>
      <c r="D192" s="31"/>
      <c r="E192" s="31"/>
      <c r="F192" s="31" t="s">
        <v>219</v>
      </c>
      <c r="G192" s="31" t="s">
        <v>33</v>
      </c>
      <c r="H192" s="32">
        <v>42736</v>
      </c>
      <c r="I192" s="32">
        <v>43100</v>
      </c>
      <c r="J192" s="32">
        <v>42828</v>
      </c>
      <c r="K192" s="32">
        <v>42825</v>
      </c>
      <c r="L192" s="31"/>
      <c r="M192" s="31"/>
      <c r="N192" s="31"/>
      <c r="O192" s="33">
        <v>0</v>
      </c>
      <c r="P192" s="34">
        <v>0</v>
      </c>
      <c r="Q192" s="34" t="s">
        <v>33</v>
      </c>
      <c r="R192" s="34" t="s">
        <v>33</v>
      </c>
      <c r="S192" s="34" t="s">
        <v>33</v>
      </c>
      <c r="T192" s="34" t="s">
        <v>33</v>
      </c>
      <c r="U192" s="34" t="s">
        <v>33</v>
      </c>
      <c r="V192" s="35"/>
      <c r="W192" s="33"/>
      <c r="X192" s="31" t="s">
        <v>35</v>
      </c>
      <c r="Y192" s="36"/>
      <c r="Z192" s="37" t="s">
        <v>33</v>
      </c>
    </row>
    <row r="193" spans="1:26" s="30" customFormat="1" x14ac:dyDescent="0.25">
      <c r="A193" s="70">
        <v>181</v>
      </c>
      <c r="B193" s="31" t="s">
        <v>32</v>
      </c>
      <c r="C193" s="31" t="s">
        <v>33</v>
      </c>
      <c r="D193" s="31"/>
      <c r="E193" s="31"/>
      <c r="F193" s="31" t="s">
        <v>220</v>
      </c>
      <c r="G193" s="31" t="s">
        <v>33</v>
      </c>
      <c r="H193" s="32">
        <v>42736</v>
      </c>
      <c r="I193" s="32">
        <v>43100</v>
      </c>
      <c r="J193" s="32">
        <v>42843</v>
      </c>
      <c r="K193" s="32">
        <v>42828</v>
      </c>
      <c r="L193" s="31"/>
      <c r="M193" s="31"/>
      <c r="N193" s="31"/>
      <c r="O193" s="33">
        <v>0</v>
      </c>
      <c r="P193" s="34" t="s">
        <v>33</v>
      </c>
      <c r="Q193" s="34" t="s">
        <v>33</v>
      </c>
      <c r="R193" s="34" t="s">
        <v>33</v>
      </c>
      <c r="S193" s="34" t="s">
        <v>33</v>
      </c>
      <c r="T193" s="34" t="s">
        <v>33</v>
      </c>
      <c r="U193" s="34" t="s">
        <v>33</v>
      </c>
      <c r="V193" s="35"/>
      <c r="W193" s="33"/>
      <c r="X193" s="31" t="s">
        <v>36</v>
      </c>
      <c r="Y193" s="36"/>
      <c r="Z193" s="37" t="s">
        <v>33</v>
      </c>
    </row>
    <row r="194" spans="1:26" s="30" customFormat="1" x14ac:dyDescent="0.25">
      <c r="A194" s="70">
        <v>182</v>
      </c>
      <c r="B194" s="31" t="s">
        <v>32</v>
      </c>
      <c r="C194" s="31" t="s">
        <v>33</v>
      </c>
      <c r="D194" s="31"/>
      <c r="E194" s="31"/>
      <c r="F194" s="31" t="s">
        <v>221</v>
      </c>
      <c r="G194" s="31" t="s">
        <v>33</v>
      </c>
      <c r="H194" s="32">
        <v>42736</v>
      </c>
      <c r="I194" s="32">
        <v>43100</v>
      </c>
      <c r="J194" s="32">
        <v>42830</v>
      </c>
      <c r="K194" s="32">
        <v>42829</v>
      </c>
      <c r="L194" s="31"/>
      <c r="M194" s="31"/>
      <c r="N194" s="38" t="s">
        <v>34</v>
      </c>
      <c r="O194" s="33">
        <v>722.01</v>
      </c>
      <c r="P194" s="34" t="s">
        <v>33</v>
      </c>
      <c r="Q194" s="34" t="s">
        <v>33</v>
      </c>
      <c r="R194" s="34" t="s">
        <v>33</v>
      </c>
      <c r="S194" s="34" t="s">
        <v>33</v>
      </c>
      <c r="T194" s="34" t="s">
        <v>33</v>
      </c>
      <c r="U194" s="34" t="s">
        <v>33</v>
      </c>
      <c r="V194" s="35"/>
      <c r="W194" s="33"/>
      <c r="X194" s="31" t="s">
        <v>36</v>
      </c>
      <c r="Y194" s="36"/>
      <c r="Z194" s="37" t="s">
        <v>33</v>
      </c>
    </row>
    <row r="195" spans="1:26" s="30" customFormat="1" x14ac:dyDescent="0.25">
      <c r="A195" s="70">
        <v>183</v>
      </c>
      <c r="B195" s="31" t="s">
        <v>32</v>
      </c>
      <c r="C195" s="31" t="s">
        <v>33</v>
      </c>
      <c r="D195" s="31"/>
      <c r="E195" s="31"/>
      <c r="F195" s="31" t="s">
        <v>222</v>
      </c>
      <c r="G195" s="31" t="s">
        <v>33</v>
      </c>
      <c r="H195" s="32">
        <v>42736</v>
      </c>
      <c r="I195" s="32">
        <v>43100</v>
      </c>
      <c r="J195" s="32">
        <v>42844</v>
      </c>
      <c r="K195" s="32">
        <v>42842</v>
      </c>
      <c r="L195" s="31"/>
      <c r="M195" s="31"/>
      <c r="N195" s="31"/>
      <c r="O195" s="33">
        <v>0</v>
      </c>
      <c r="P195" s="34">
        <v>0</v>
      </c>
      <c r="Q195" s="34" t="s">
        <v>33</v>
      </c>
      <c r="R195" s="34" t="s">
        <v>33</v>
      </c>
      <c r="S195" s="34" t="s">
        <v>33</v>
      </c>
      <c r="T195" s="34" t="s">
        <v>33</v>
      </c>
      <c r="U195" s="34" t="s">
        <v>33</v>
      </c>
      <c r="V195" s="35"/>
      <c r="W195" s="33"/>
      <c r="X195" s="31" t="s">
        <v>35</v>
      </c>
      <c r="Y195" s="36"/>
      <c r="Z195" s="37" t="s">
        <v>33</v>
      </c>
    </row>
    <row r="196" spans="1:26" s="30" customFormat="1" x14ac:dyDescent="0.25">
      <c r="A196" s="70">
        <v>184</v>
      </c>
      <c r="B196" s="31" t="s">
        <v>32</v>
      </c>
      <c r="C196" s="31" t="s">
        <v>33</v>
      </c>
      <c r="D196" s="31"/>
      <c r="E196" s="31"/>
      <c r="F196" s="31" t="s">
        <v>223</v>
      </c>
      <c r="G196" s="31" t="s">
        <v>33</v>
      </c>
      <c r="H196" s="32">
        <v>42736</v>
      </c>
      <c r="I196" s="32">
        <v>43100</v>
      </c>
      <c r="J196" s="32">
        <v>42870</v>
      </c>
      <c r="K196" s="32">
        <v>42851</v>
      </c>
      <c r="L196" s="31"/>
      <c r="M196" s="31"/>
      <c r="N196" s="38" t="s">
        <v>34</v>
      </c>
      <c r="O196" s="33">
        <v>9500</v>
      </c>
      <c r="P196" s="34" t="s">
        <v>33</v>
      </c>
      <c r="Q196" s="34" t="s">
        <v>33</v>
      </c>
      <c r="R196" s="34" t="s">
        <v>33</v>
      </c>
      <c r="S196" s="34" t="s">
        <v>33</v>
      </c>
      <c r="T196" s="34" t="s">
        <v>33</v>
      </c>
      <c r="U196" s="34" t="s">
        <v>33</v>
      </c>
      <c r="V196" s="35"/>
      <c r="W196" s="33"/>
      <c r="X196" s="31" t="s">
        <v>36</v>
      </c>
      <c r="Y196" s="36"/>
      <c r="Z196" s="37" t="s">
        <v>33</v>
      </c>
    </row>
    <row r="197" spans="1:26" s="30" customFormat="1" x14ac:dyDescent="0.25">
      <c r="A197" s="70">
        <v>185</v>
      </c>
      <c r="B197" s="31" t="s">
        <v>32</v>
      </c>
      <c r="C197" s="31" t="s">
        <v>33</v>
      </c>
      <c r="D197" s="31"/>
      <c r="E197" s="31"/>
      <c r="F197" s="31" t="s">
        <v>224</v>
      </c>
      <c r="G197" s="31" t="s">
        <v>33</v>
      </c>
      <c r="H197" s="32">
        <v>42736</v>
      </c>
      <c r="I197" s="32">
        <v>43100</v>
      </c>
      <c r="J197" s="32">
        <v>42873</v>
      </c>
      <c r="K197" s="32">
        <v>42851</v>
      </c>
      <c r="L197" s="31"/>
      <c r="M197" s="31"/>
      <c r="N197" s="38" t="s">
        <v>34</v>
      </c>
      <c r="O197" s="33">
        <v>540.32000000000005</v>
      </c>
      <c r="P197" s="34" t="s">
        <v>33</v>
      </c>
      <c r="Q197" s="34" t="s">
        <v>33</v>
      </c>
      <c r="R197" s="34" t="s">
        <v>33</v>
      </c>
      <c r="S197" s="34" t="s">
        <v>33</v>
      </c>
      <c r="T197" s="34" t="s">
        <v>33</v>
      </c>
      <c r="U197" s="34" t="s">
        <v>33</v>
      </c>
      <c r="V197" s="35"/>
      <c r="W197" s="33"/>
      <c r="X197" s="31" t="s">
        <v>36</v>
      </c>
      <c r="Y197" s="36"/>
      <c r="Z197" s="37" t="s">
        <v>33</v>
      </c>
    </row>
    <row r="198" spans="1:26" s="30" customFormat="1" x14ac:dyDescent="0.25">
      <c r="A198" s="70">
        <v>186</v>
      </c>
      <c r="B198" s="31" t="s">
        <v>32</v>
      </c>
      <c r="C198" s="31" t="s">
        <v>33</v>
      </c>
      <c r="D198" s="31"/>
      <c r="E198" s="31"/>
      <c r="F198" s="31" t="s">
        <v>225</v>
      </c>
      <c r="G198" s="31" t="s">
        <v>33</v>
      </c>
      <c r="H198" s="32">
        <v>42736</v>
      </c>
      <c r="I198" s="32">
        <v>43100</v>
      </c>
      <c r="J198" s="32">
        <v>42860</v>
      </c>
      <c r="K198" s="32">
        <v>42853</v>
      </c>
      <c r="L198" s="31"/>
      <c r="M198" s="31"/>
      <c r="N198" s="38" t="s">
        <v>34</v>
      </c>
      <c r="O198" s="33">
        <v>2051.11</v>
      </c>
      <c r="P198" s="34">
        <v>2051.11</v>
      </c>
      <c r="Q198" s="34" t="s">
        <v>33</v>
      </c>
      <c r="R198" s="34" t="s">
        <v>33</v>
      </c>
      <c r="S198" s="34" t="s">
        <v>33</v>
      </c>
      <c r="T198" s="34" t="s">
        <v>33</v>
      </c>
      <c r="U198" s="34" t="s">
        <v>33</v>
      </c>
      <c r="V198" s="35"/>
      <c r="W198" s="33"/>
      <c r="X198" s="31" t="s">
        <v>35</v>
      </c>
      <c r="Y198" s="36"/>
      <c r="Z198" s="37" t="s">
        <v>33</v>
      </c>
    </row>
    <row r="199" spans="1:26" s="30" customFormat="1" x14ac:dyDescent="0.25">
      <c r="A199" s="70">
        <v>187</v>
      </c>
      <c r="B199" s="31" t="s">
        <v>32</v>
      </c>
      <c r="C199" s="31" t="s">
        <v>33</v>
      </c>
      <c r="D199" s="31"/>
      <c r="E199" s="31"/>
      <c r="F199" s="31" t="s">
        <v>226</v>
      </c>
      <c r="G199" s="31" t="s">
        <v>33</v>
      </c>
      <c r="H199" s="32">
        <v>42736</v>
      </c>
      <c r="I199" s="32">
        <v>43100</v>
      </c>
      <c r="J199" s="32">
        <v>42950</v>
      </c>
      <c r="K199" s="32">
        <v>42857</v>
      </c>
      <c r="L199" s="31"/>
      <c r="M199" s="31"/>
      <c r="N199" s="38" t="s">
        <v>34</v>
      </c>
      <c r="O199" s="33">
        <v>1289.6300000000001</v>
      </c>
      <c r="P199" s="34" t="s">
        <v>33</v>
      </c>
      <c r="Q199" s="34" t="s">
        <v>33</v>
      </c>
      <c r="R199" s="34" t="s">
        <v>33</v>
      </c>
      <c r="S199" s="34" t="s">
        <v>33</v>
      </c>
      <c r="T199" s="34" t="s">
        <v>33</v>
      </c>
      <c r="U199" s="34" t="s">
        <v>33</v>
      </c>
      <c r="V199" s="35"/>
      <c r="W199" s="33"/>
      <c r="X199" s="31" t="s">
        <v>36</v>
      </c>
      <c r="Y199" s="36"/>
      <c r="Z199" s="37" t="s">
        <v>33</v>
      </c>
    </row>
    <row r="200" spans="1:26" s="30" customFormat="1" x14ac:dyDescent="0.25">
      <c r="A200" s="70">
        <v>188</v>
      </c>
      <c r="B200" s="31" t="s">
        <v>32</v>
      </c>
      <c r="C200" s="31" t="s">
        <v>33</v>
      </c>
      <c r="D200" s="31"/>
      <c r="E200" s="31"/>
      <c r="F200" s="31" t="s">
        <v>227</v>
      </c>
      <c r="G200" s="31" t="s">
        <v>33</v>
      </c>
      <c r="H200" s="32">
        <v>42736</v>
      </c>
      <c r="I200" s="32">
        <v>43100</v>
      </c>
      <c r="J200" s="32">
        <v>42877</v>
      </c>
      <c r="K200" s="32">
        <v>42863</v>
      </c>
      <c r="L200" s="31"/>
      <c r="M200" s="31"/>
      <c r="N200" s="38" t="s">
        <v>34</v>
      </c>
      <c r="O200" s="33">
        <v>1259.52</v>
      </c>
      <c r="P200" s="34">
        <v>1259.52</v>
      </c>
      <c r="Q200" s="34" t="s">
        <v>33</v>
      </c>
      <c r="R200" s="34" t="s">
        <v>33</v>
      </c>
      <c r="S200" s="34" t="s">
        <v>33</v>
      </c>
      <c r="T200" s="34" t="s">
        <v>33</v>
      </c>
      <c r="U200" s="34" t="s">
        <v>33</v>
      </c>
      <c r="V200" s="35"/>
      <c r="W200" s="33"/>
      <c r="X200" s="31" t="s">
        <v>35</v>
      </c>
      <c r="Y200" s="36"/>
      <c r="Z200" s="37" t="s">
        <v>33</v>
      </c>
    </row>
    <row r="201" spans="1:26" s="30" customFormat="1" x14ac:dyDescent="0.25">
      <c r="A201" s="70">
        <v>189</v>
      </c>
      <c r="B201" s="31" t="s">
        <v>32</v>
      </c>
      <c r="C201" s="31" t="s">
        <v>33</v>
      </c>
      <c r="D201" s="31"/>
      <c r="E201" s="31"/>
      <c r="F201" s="31" t="s">
        <v>228</v>
      </c>
      <c r="G201" s="31" t="s">
        <v>33</v>
      </c>
      <c r="H201" s="32">
        <v>42736</v>
      </c>
      <c r="I201" s="32">
        <v>43100</v>
      </c>
      <c r="J201" s="32">
        <v>42880</v>
      </c>
      <c r="K201" s="32">
        <v>42867</v>
      </c>
      <c r="L201" s="31"/>
      <c r="M201" s="31"/>
      <c r="N201" s="38" t="s">
        <v>34</v>
      </c>
      <c r="O201" s="33">
        <v>296.37</v>
      </c>
      <c r="P201" s="34">
        <v>296.37</v>
      </c>
      <c r="Q201" s="34" t="s">
        <v>33</v>
      </c>
      <c r="R201" s="34" t="s">
        <v>33</v>
      </c>
      <c r="S201" s="34" t="s">
        <v>33</v>
      </c>
      <c r="T201" s="34" t="s">
        <v>33</v>
      </c>
      <c r="U201" s="34" t="s">
        <v>33</v>
      </c>
      <c r="V201" s="35"/>
      <c r="W201" s="33"/>
      <c r="X201" s="31" t="s">
        <v>35</v>
      </c>
      <c r="Y201" s="36"/>
      <c r="Z201" s="37" t="s">
        <v>33</v>
      </c>
    </row>
    <row r="202" spans="1:26" s="30" customFormat="1" x14ac:dyDescent="0.25">
      <c r="A202" s="70">
        <v>190</v>
      </c>
      <c r="B202" s="31" t="s">
        <v>32</v>
      </c>
      <c r="C202" s="31" t="s">
        <v>33</v>
      </c>
      <c r="D202" s="31"/>
      <c r="E202" s="31"/>
      <c r="F202" s="31" t="s">
        <v>229</v>
      </c>
      <c r="G202" s="31" t="s">
        <v>33</v>
      </c>
      <c r="H202" s="32">
        <v>42736</v>
      </c>
      <c r="I202" s="32">
        <v>43100</v>
      </c>
      <c r="J202" s="32">
        <v>42870</v>
      </c>
      <c r="K202" s="32">
        <v>42869</v>
      </c>
      <c r="L202" s="31"/>
      <c r="M202" s="31"/>
      <c r="N202" s="38" t="s">
        <v>34</v>
      </c>
      <c r="O202" s="33">
        <v>3690</v>
      </c>
      <c r="P202" s="34" t="s">
        <v>33</v>
      </c>
      <c r="Q202" s="34" t="s">
        <v>33</v>
      </c>
      <c r="R202" s="34" t="s">
        <v>33</v>
      </c>
      <c r="S202" s="34" t="s">
        <v>33</v>
      </c>
      <c r="T202" s="34" t="s">
        <v>33</v>
      </c>
      <c r="U202" s="34" t="s">
        <v>33</v>
      </c>
      <c r="V202" s="35"/>
      <c r="W202" s="33"/>
      <c r="X202" s="31" t="s">
        <v>37</v>
      </c>
      <c r="Y202" s="36"/>
      <c r="Z202" s="37" t="s">
        <v>33</v>
      </c>
    </row>
    <row r="203" spans="1:26" s="30" customFormat="1" x14ac:dyDescent="0.25">
      <c r="A203" s="70">
        <v>191</v>
      </c>
      <c r="B203" s="31" t="s">
        <v>32</v>
      </c>
      <c r="C203" s="31" t="s">
        <v>33</v>
      </c>
      <c r="D203" s="31"/>
      <c r="E203" s="31"/>
      <c r="F203" s="31" t="s">
        <v>230</v>
      </c>
      <c r="G203" s="31" t="s">
        <v>33</v>
      </c>
      <c r="H203" s="32">
        <v>42736</v>
      </c>
      <c r="I203" s="32">
        <v>43100</v>
      </c>
      <c r="J203" s="32">
        <v>42878</v>
      </c>
      <c r="K203" s="32">
        <v>42869</v>
      </c>
      <c r="L203" s="31"/>
      <c r="M203" s="31"/>
      <c r="N203" s="38" t="s">
        <v>34</v>
      </c>
      <c r="O203" s="33">
        <v>5713.35</v>
      </c>
      <c r="P203" s="34" t="s">
        <v>33</v>
      </c>
      <c r="Q203" s="34" t="s">
        <v>33</v>
      </c>
      <c r="R203" s="34" t="s">
        <v>33</v>
      </c>
      <c r="S203" s="34" t="s">
        <v>33</v>
      </c>
      <c r="T203" s="34" t="s">
        <v>33</v>
      </c>
      <c r="U203" s="34" t="s">
        <v>33</v>
      </c>
      <c r="V203" s="35"/>
      <c r="W203" s="33"/>
      <c r="X203" s="31" t="s">
        <v>36</v>
      </c>
      <c r="Y203" s="36"/>
      <c r="Z203" s="37" t="s">
        <v>33</v>
      </c>
    </row>
    <row r="204" spans="1:26" s="30" customFormat="1" x14ac:dyDescent="0.25">
      <c r="A204" s="70">
        <v>192</v>
      </c>
      <c r="B204" s="31" t="s">
        <v>32</v>
      </c>
      <c r="C204" s="31" t="s">
        <v>33</v>
      </c>
      <c r="D204" s="31"/>
      <c r="E204" s="31"/>
      <c r="F204" s="31" t="s">
        <v>231</v>
      </c>
      <c r="G204" s="31" t="s">
        <v>33</v>
      </c>
      <c r="H204" s="32">
        <v>42736</v>
      </c>
      <c r="I204" s="32">
        <v>43100</v>
      </c>
      <c r="J204" s="32">
        <v>42870</v>
      </c>
      <c r="K204" s="32">
        <v>42870</v>
      </c>
      <c r="L204" s="31"/>
      <c r="M204" s="31"/>
      <c r="N204" s="38" t="s">
        <v>34</v>
      </c>
      <c r="O204" s="33">
        <v>354.24</v>
      </c>
      <c r="P204" s="34" t="s">
        <v>33</v>
      </c>
      <c r="Q204" s="34" t="s">
        <v>33</v>
      </c>
      <c r="R204" s="34" t="s">
        <v>33</v>
      </c>
      <c r="S204" s="34" t="s">
        <v>33</v>
      </c>
      <c r="T204" s="34" t="s">
        <v>33</v>
      </c>
      <c r="U204" s="34" t="s">
        <v>33</v>
      </c>
      <c r="V204" s="35"/>
      <c r="W204" s="33"/>
      <c r="X204" s="31" t="s">
        <v>36</v>
      </c>
      <c r="Y204" s="36"/>
      <c r="Z204" s="37" t="s">
        <v>33</v>
      </c>
    </row>
    <row r="205" spans="1:26" s="30" customFormat="1" x14ac:dyDescent="0.25">
      <c r="A205" s="70">
        <v>193</v>
      </c>
      <c r="B205" s="31" t="s">
        <v>32</v>
      </c>
      <c r="C205" s="31" t="s">
        <v>33</v>
      </c>
      <c r="D205" s="31"/>
      <c r="E205" s="31"/>
      <c r="F205" s="31" t="s">
        <v>232</v>
      </c>
      <c r="G205" s="31" t="s">
        <v>33</v>
      </c>
      <c r="H205" s="32">
        <v>42736</v>
      </c>
      <c r="I205" s="32">
        <v>43100</v>
      </c>
      <c r="J205" s="32">
        <v>42898</v>
      </c>
      <c r="K205" s="32">
        <v>42870</v>
      </c>
      <c r="L205" s="31"/>
      <c r="M205" s="31"/>
      <c r="N205" s="38" t="s">
        <v>34</v>
      </c>
      <c r="O205" s="33">
        <v>1559.2</v>
      </c>
      <c r="P205" s="34" t="s">
        <v>33</v>
      </c>
      <c r="Q205" s="34" t="s">
        <v>33</v>
      </c>
      <c r="R205" s="34" t="s">
        <v>33</v>
      </c>
      <c r="S205" s="34" t="s">
        <v>33</v>
      </c>
      <c r="T205" s="34" t="s">
        <v>33</v>
      </c>
      <c r="U205" s="34" t="s">
        <v>33</v>
      </c>
      <c r="V205" s="35"/>
      <c r="W205" s="33"/>
      <c r="X205" s="31" t="s">
        <v>36</v>
      </c>
      <c r="Y205" s="36"/>
      <c r="Z205" s="37" t="s">
        <v>33</v>
      </c>
    </row>
    <row r="206" spans="1:26" s="30" customFormat="1" x14ac:dyDescent="0.25">
      <c r="A206" s="70">
        <v>194</v>
      </c>
      <c r="B206" s="31" t="s">
        <v>32</v>
      </c>
      <c r="C206" s="31" t="s">
        <v>33</v>
      </c>
      <c r="D206" s="31"/>
      <c r="E206" s="31"/>
      <c r="F206" s="31" t="s">
        <v>233</v>
      </c>
      <c r="G206" s="31" t="s">
        <v>33</v>
      </c>
      <c r="H206" s="32">
        <v>42736</v>
      </c>
      <c r="I206" s="32">
        <v>43100</v>
      </c>
      <c r="J206" s="32">
        <v>42940</v>
      </c>
      <c r="K206" s="32">
        <v>42871</v>
      </c>
      <c r="L206" s="31"/>
      <c r="M206" s="31"/>
      <c r="N206" s="38" t="s">
        <v>34</v>
      </c>
      <c r="O206" s="33">
        <v>487.13</v>
      </c>
      <c r="P206" s="34">
        <v>487.13</v>
      </c>
      <c r="Q206" s="34" t="s">
        <v>33</v>
      </c>
      <c r="R206" s="34" t="s">
        <v>33</v>
      </c>
      <c r="S206" s="34" t="s">
        <v>33</v>
      </c>
      <c r="T206" s="34" t="s">
        <v>33</v>
      </c>
      <c r="U206" s="34" t="s">
        <v>33</v>
      </c>
      <c r="V206" s="35"/>
      <c r="W206" s="33"/>
      <c r="X206" s="31" t="s">
        <v>35</v>
      </c>
      <c r="Y206" s="36"/>
      <c r="Z206" s="37" t="s">
        <v>33</v>
      </c>
    </row>
    <row r="207" spans="1:26" s="30" customFormat="1" x14ac:dyDescent="0.25">
      <c r="A207" s="70">
        <v>195</v>
      </c>
      <c r="B207" s="31" t="s">
        <v>32</v>
      </c>
      <c r="C207" s="31" t="s">
        <v>33</v>
      </c>
      <c r="D207" s="31"/>
      <c r="E207" s="31"/>
      <c r="F207" s="31" t="s">
        <v>234</v>
      </c>
      <c r="G207" s="31" t="s">
        <v>33</v>
      </c>
      <c r="H207" s="32">
        <v>42736</v>
      </c>
      <c r="I207" s="32">
        <v>43100</v>
      </c>
      <c r="J207" s="32">
        <v>42878</v>
      </c>
      <c r="K207" s="32">
        <v>42873</v>
      </c>
      <c r="L207" s="31"/>
      <c r="M207" s="31"/>
      <c r="N207" s="38" t="s">
        <v>34</v>
      </c>
      <c r="O207" s="33">
        <v>1158.8399999999999</v>
      </c>
      <c r="P207" s="34">
        <v>1158.8399999999999</v>
      </c>
      <c r="Q207" s="34" t="s">
        <v>33</v>
      </c>
      <c r="R207" s="34" t="s">
        <v>33</v>
      </c>
      <c r="S207" s="34" t="s">
        <v>33</v>
      </c>
      <c r="T207" s="34" t="s">
        <v>33</v>
      </c>
      <c r="U207" s="34" t="s">
        <v>33</v>
      </c>
      <c r="V207" s="35"/>
      <c r="W207" s="33"/>
      <c r="X207" s="31" t="s">
        <v>35</v>
      </c>
      <c r="Y207" s="36"/>
      <c r="Z207" s="37" t="s">
        <v>33</v>
      </c>
    </row>
    <row r="208" spans="1:26" s="30" customFormat="1" x14ac:dyDescent="0.25">
      <c r="A208" s="70">
        <v>196</v>
      </c>
      <c r="B208" s="31" t="s">
        <v>32</v>
      </c>
      <c r="C208" s="31" t="s">
        <v>33</v>
      </c>
      <c r="D208" s="31"/>
      <c r="E208" s="31"/>
      <c r="F208" s="31" t="s">
        <v>235</v>
      </c>
      <c r="G208" s="31" t="s">
        <v>33</v>
      </c>
      <c r="H208" s="32">
        <v>42736</v>
      </c>
      <c r="I208" s="32">
        <v>43100</v>
      </c>
      <c r="J208" s="32">
        <v>42907</v>
      </c>
      <c r="K208" s="32">
        <v>42874</v>
      </c>
      <c r="L208" s="31"/>
      <c r="M208" s="31"/>
      <c r="N208" s="38" t="s">
        <v>34</v>
      </c>
      <c r="O208" s="33">
        <v>155.33000000000001</v>
      </c>
      <c r="P208" s="34">
        <v>155.33000000000001</v>
      </c>
      <c r="Q208" s="34" t="s">
        <v>33</v>
      </c>
      <c r="R208" s="34" t="s">
        <v>33</v>
      </c>
      <c r="S208" s="34" t="s">
        <v>33</v>
      </c>
      <c r="T208" s="34" t="s">
        <v>33</v>
      </c>
      <c r="U208" s="34" t="s">
        <v>33</v>
      </c>
      <c r="V208" s="35"/>
      <c r="W208" s="33"/>
      <c r="X208" s="31" t="s">
        <v>35</v>
      </c>
      <c r="Y208" s="36"/>
      <c r="Z208" s="37" t="s">
        <v>33</v>
      </c>
    </row>
    <row r="209" spans="1:26" s="30" customFormat="1" x14ac:dyDescent="0.25">
      <c r="A209" s="70">
        <v>197</v>
      </c>
      <c r="B209" s="31" t="s">
        <v>32</v>
      </c>
      <c r="C209" s="31" t="s">
        <v>33</v>
      </c>
      <c r="D209" s="31"/>
      <c r="E209" s="31"/>
      <c r="F209" s="31" t="s">
        <v>236</v>
      </c>
      <c r="G209" s="31" t="s">
        <v>33</v>
      </c>
      <c r="H209" s="32">
        <v>42736</v>
      </c>
      <c r="I209" s="32">
        <v>43100</v>
      </c>
      <c r="J209" s="32">
        <v>42912</v>
      </c>
      <c r="K209" s="32">
        <v>42878</v>
      </c>
      <c r="L209" s="31"/>
      <c r="M209" s="31"/>
      <c r="N209" s="38" t="s">
        <v>34</v>
      </c>
      <c r="O209" s="33">
        <v>900</v>
      </c>
      <c r="P209" s="34">
        <v>900</v>
      </c>
      <c r="Q209" s="34" t="s">
        <v>33</v>
      </c>
      <c r="R209" s="34" t="s">
        <v>33</v>
      </c>
      <c r="S209" s="34" t="s">
        <v>33</v>
      </c>
      <c r="T209" s="34" t="s">
        <v>33</v>
      </c>
      <c r="U209" s="34" t="s">
        <v>33</v>
      </c>
      <c r="V209" s="35"/>
      <c r="W209" s="33"/>
      <c r="X209" s="31" t="s">
        <v>35</v>
      </c>
      <c r="Y209" s="36"/>
      <c r="Z209" s="37" t="s">
        <v>33</v>
      </c>
    </row>
    <row r="210" spans="1:26" s="30" customFormat="1" x14ac:dyDescent="0.25">
      <c r="A210" s="70">
        <v>198</v>
      </c>
      <c r="B210" s="31" t="s">
        <v>32</v>
      </c>
      <c r="C210" s="31" t="s">
        <v>33</v>
      </c>
      <c r="D210" s="31"/>
      <c r="E210" s="31"/>
      <c r="F210" s="31" t="s">
        <v>237</v>
      </c>
      <c r="G210" s="31" t="s">
        <v>33</v>
      </c>
      <c r="H210" s="32">
        <v>42736</v>
      </c>
      <c r="I210" s="32">
        <v>43100</v>
      </c>
      <c r="J210" s="32">
        <v>42915</v>
      </c>
      <c r="K210" s="32">
        <v>42883</v>
      </c>
      <c r="L210" s="31"/>
      <c r="M210" s="31"/>
      <c r="N210" s="31"/>
      <c r="O210" s="33">
        <v>0</v>
      </c>
      <c r="P210" s="34">
        <v>0</v>
      </c>
      <c r="Q210" s="34" t="s">
        <v>33</v>
      </c>
      <c r="R210" s="34" t="s">
        <v>33</v>
      </c>
      <c r="S210" s="34" t="s">
        <v>33</v>
      </c>
      <c r="T210" s="34" t="s">
        <v>33</v>
      </c>
      <c r="U210" s="34" t="s">
        <v>33</v>
      </c>
      <c r="V210" s="35"/>
      <c r="W210" s="33"/>
      <c r="X210" s="31" t="s">
        <v>35</v>
      </c>
      <c r="Y210" s="36"/>
      <c r="Z210" s="37" t="s">
        <v>33</v>
      </c>
    </row>
    <row r="211" spans="1:26" s="30" customFormat="1" x14ac:dyDescent="0.25">
      <c r="A211" s="70">
        <v>199</v>
      </c>
      <c r="B211" s="31" t="s">
        <v>32</v>
      </c>
      <c r="C211" s="31" t="s">
        <v>33</v>
      </c>
      <c r="D211" s="31"/>
      <c r="E211" s="31"/>
      <c r="F211" s="31" t="s">
        <v>238</v>
      </c>
      <c r="G211" s="31" t="s">
        <v>33</v>
      </c>
      <c r="H211" s="32">
        <v>42736</v>
      </c>
      <c r="I211" s="32">
        <v>43100</v>
      </c>
      <c r="J211" s="32">
        <v>42888</v>
      </c>
      <c r="K211" s="32">
        <v>42887</v>
      </c>
      <c r="L211" s="31"/>
      <c r="M211" s="31"/>
      <c r="N211" s="38" t="s">
        <v>34</v>
      </c>
      <c r="O211" s="33">
        <v>9964.1</v>
      </c>
      <c r="P211" s="34" t="s">
        <v>33</v>
      </c>
      <c r="Q211" s="34" t="s">
        <v>33</v>
      </c>
      <c r="R211" s="34" t="s">
        <v>33</v>
      </c>
      <c r="S211" s="34" t="s">
        <v>33</v>
      </c>
      <c r="T211" s="34" t="s">
        <v>33</v>
      </c>
      <c r="U211" s="34" t="s">
        <v>33</v>
      </c>
      <c r="V211" s="35"/>
      <c r="W211" s="33"/>
      <c r="X211" s="31" t="s">
        <v>36</v>
      </c>
      <c r="Y211" s="36"/>
      <c r="Z211" s="37" t="s">
        <v>33</v>
      </c>
    </row>
    <row r="212" spans="1:26" s="30" customFormat="1" x14ac:dyDescent="0.25">
      <c r="A212" s="70">
        <v>200</v>
      </c>
      <c r="B212" s="31" t="s">
        <v>32</v>
      </c>
      <c r="C212" s="31" t="s">
        <v>33</v>
      </c>
      <c r="D212" s="31"/>
      <c r="E212" s="31"/>
      <c r="F212" s="31" t="s">
        <v>239</v>
      </c>
      <c r="G212" s="31" t="s">
        <v>33</v>
      </c>
      <c r="H212" s="32">
        <v>42736</v>
      </c>
      <c r="I212" s="32">
        <v>43100</v>
      </c>
      <c r="J212" s="32">
        <v>42907</v>
      </c>
      <c r="K212" s="32">
        <v>42888</v>
      </c>
      <c r="L212" s="31"/>
      <c r="M212" s="31"/>
      <c r="N212" s="38" t="s">
        <v>34</v>
      </c>
      <c r="O212" s="33">
        <v>1481.37</v>
      </c>
      <c r="P212" s="34">
        <v>1481.37</v>
      </c>
      <c r="Q212" s="34" t="s">
        <v>33</v>
      </c>
      <c r="R212" s="34" t="s">
        <v>33</v>
      </c>
      <c r="S212" s="34" t="s">
        <v>33</v>
      </c>
      <c r="T212" s="34" t="s">
        <v>33</v>
      </c>
      <c r="U212" s="34" t="s">
        <v>33</v>
      </c>
      <c r="V212" s="35"/>
      <c r="W212" s="33"/>
      <c r="X212" s="31" t="s">
        <v>35</v>
      </c>
      <c r="Y212" s="36"/>
      <c r="Z212" s="37" t="s">
        <v>33</v>
      </c>
    </row>
    <row r="213" spans="1:26" s="30" customFormat="1" x14ac:dyDescent="0.25">
      <c r="A213" s="70">
        <v>201</v>
      </c>
      <c r="B213" s="31" t="s">
        <v>32</v>
      </c>
      <c r="C213" s="31" t="s">
        <v>33</v>
      </c>
      <c r="D213" s="31"/>
      <c r="E213" s="31"/>
      <c r="F213" s="31" t="s">
        <v>240</v>
      </c>
      <c r="G213" s="31" t="s">
        <v>33</v>
      </c>
      <c r="H213" s="32">
        <v>42736</v>
      </c>
      <c r="I213" s="32">
        <v>43100</v>
      </c>
      <c r="J213" s="32">
        <v>42891</v>
      </c>
      <c r="K213" s="32">
        <v>42891</v>
      </c>
      <c r="L213" s="31"/>
      <c r="M213" s="31"/>
      <c r="N213" s="38" t="s">
        <v>34</v>
      </c>
      <c r="O213" s="33">
        <v>6357.79</v>
      </c>
      <c r="P213" s="34" t="s">
        <v>33</v>
      </c>
      <c r="Q213" s="34" t="s">
        <v>33</v>
      </c>
      <c r="R213" s="34" t="s">
        <v>33</v>
      </c>
      <c r="S213" s="34" t="s">
        <v>33</v>
      </c>
      <c r="T213" s="34" t="s">
        <v>33</v>
      </c>
      <c r="U213" s="34" t="s">
        <v>33</v>
      </c>
      <c r="V213" s="35"/>
      <c r="W213" s="33"/>
      <c r="X213" s="31" t="s">
        <v>36</v>
      </c>
      <c r="Y213" s="36"/>
      <c r="Z213" s="37" t="s">
        <v>33</v>
      </c>
    </row>
    <row r="214" spans="1:26" s="30" customFormat="1" x14ac:dyDescent="0.25">
      <c r="A214" s="70">
        <v>202</v>
      </c>
      <c r="B214" s="31" t="s">
        <v>32</v>
      </c>
      <c r="C214" s="31" t="s">
        <v>33</v>
      </c>
      <c r="D214" s="31"/>
      <c r="E214" s="31"/>
      <c r="F214" s="31" t="s">
        <v>241</v>
      </c>
      <c r="G214" s="31" t="s">
        <v>33</v>
      </c>
      <c r="H214" s="32">
        <v>42736</v>
      </c>
      <c r="I214" s="32">
        <v>43100</v>
      </c>
      <c r="J214" s="32">
        <v>42963</v>
      </c>
      <c r="K214" s="32">
        <v>42891</v>
      </c>
      <c r="L214" s="31"/>
      <c r="M214" s="31"/>
      <c r="N214" s="38"/>
      <c r="O214" s="33">
        <v>0</v>
      </c>
      <c r="P214" s="34">
        <v>0</v>
      </c>
      <c r="Q214" s="34" t="s">
        <v>33</v>
      </c>
      <c r="R214" s="34" t="s">
        <v>33</v>
      </c>
      <c r="S214" s="34" t="s">
        <v>33</v>
      </c>
      <c r="T214" s="34" t="s">
        <v>33</v>
      </c>
      <c r="U214" s="34" t="s">
        <v>33</v>
      </c>
      <c r="V214" s="35"/>
      <c r="W214" s="33"/>
      <c r="X214" s="31" t="s">
        <v>35</v>
      </c>
      <c r="Y214" s="36"/>
      <c r="Z214" s="37" t="s">
        <v>33</v>
      </c>
    </row>
    <row r="215" spans="1:26" s="30" customFormat="1" x14ac:dyDescent="0.25">
      <c r="A215" s="70">
        <v>203</v>
      </c>
      <c r="B215" s="31" t="s">
        <v>32</v>
      </c>
      <c r="C215" s="31" t="s">
        <v>33</v>
      </c>
      <c r="D215" s="31"/>
      <c r="E215" s="31"/>
      <c r="F215" s="31" t="s">
        <v>242</v>
      </c>
      <c r="G215" s="31" t="s">
        <v>33</v>
      </c>
      <c r="H215" s="32">
        <v>42736</v>
      </c>
      <c r="I215" s="32">
        <v>43100</v>
      </c>
      <c r="J215" s="32">
        <v>42921</v>
      </c>
      <c r="K215" s="32">
        <v>42908</v>
      </c>
      <c r="L215" s="31"/>
      <c r="M215" s="31"/>
      <c r="N215" s="38" t="s">
        <v>34</v>
      </c>
      <c r="O215" s="33">
        <v>736.09</v>
      </c>
      <c r="P215" s="34">
        <v>736.09</v>
      </c>
      <c r="Q215" s="34" t="s">
        <v>33</v>
      </c>
      <c r="R215" s="34" t="s">
        <v>33</v>
      </c>
      <c r="S215" s="34" t="s">
        <v>33</v>
      </c>
      <c r="T215" s="34" t="s">
        <v>33</v>
      </c>
      <c r="U215" s="34" t="s">
        <v>33</v>
      </c>
      <c r="V215" s="35"/>
      <c r="W215" s="33"/>
      <c r="X215" s="31" t="s">
        <v>35</v>
      </c>
      <c r="Y215" s="36"/>
      <c r="Z215" s="37" t="s">
        <v>33</v>
      </c>
    </row>
    <row r="216" spans="1:26" s="30" customFormat="1" x14ac:dyDescent="0.25">
      <c r="A216" s="70">
        <v>204</v>
      </c>
      <c r="B216" s="31" t="s">
        <v>32</v>
      </c>
      <c r="C216" s="31" t="s">
        <v>33</v>
      </c>
      <c r="D216" s="31"/>
      <c r="E216" s="31"/>
      <c r="F216" s="31" t="s">
        <v>243</v>
      </c>
      <c r="G216" s="31" t="s">
        <v>33</v>
      </c>
      <c r="H216" s="32">
        <v>42736</v>
      </c>
      <c r="I216" s="32">
        <v>43100</v>
      </c>
      <c r="J216" s="32">
        <v>42926</v>
      </c>
      <c r="K216" s="32">
        <v>42926</v>
      </c>
      <c r="L216" s="31"/>
      <c r="M216" s="31"/>
      <c r="N216" s="38" t="s">
        <v>34</v>
      </c>
      <c r="O216" s="33">
        <v>31789.75</v>
      </c>
      <c r="P216" s="34" t="s">
        <v>33</v>
      </c>
      <c r="Q216" s="34" t="s">
        <v>33</v>
      </c>
      <c r="R216" s="34" t="s">
        <v>33</v>
      </c>
      <c r="S216" s="34" t="s">
        <v>33</v>
      </c>
      <c r="T216" s="34" t="s">
        <v>33</v>
      </c>
      <c r="U216" s="34" t="s">
        <v>33</v>
      </c>
      <c r="V216" s="35"/>
      <c r="W216" s="33"/>
      <c r="X216" s="31" t="s">
        <v>36</v>
      </c>
      <c r="Y216" s="36"/>
      <c r="Z216" s="37" t="s">
        <v>33</v>
      </c>
    </row>
    <row r="217" spans="1:26" s="30" customFormat="1" x14ac:dyDescent="0.25">
      <c r="A217" s="70">
        <v>205</v>
      </c>
      <c r="B217" s="31" t="s">
        <v>32</v>
      </c>
      <c r="C217" s="31" t="s">
        <v>33</v>
      </c>
      <c r="D217" s="31"/>
      <c r="E217" s="31"/>
      <c r="F217" s="31" t="s">
        <v>244</v>
      </c>
      <c r="G217" s="31" t="s">
        <v>33</v>
      </c>
      <c r="H217" s="32">
        <v>42736</v>
      </c>
      <c r="I217" s="32">
        <v>43100</v>
      </c>
      <c r="J217" s="32">
        <v>42930</v>
      </c>
      <c r="K217" s="32">
        <v>42930</v>
      </c>
      <c r="L217" s="31"/>
      <c r="M217" s="31"/>
      <c r="N217" s="38" t="s">
        <v>34</v>
      </c>
      <c r="O217" s="33">
        <v>2227.9899999999998</v>
      </c>
      <c r="P217" s="34">
        <v>2227.9899999999998</v>
      </c>
      <c r="Q217" s="34" t="s">
        <v>33</v>
      </c>
      <c r="R217" s="34" t="s">
        <v>33</v>
      </c>
      <c r="S217" s="34" t="s">
        <v>33</v>
      </c>
      <c r="T217" s="34" t="s">
        <v>33</v>
      </c>
      <c r="U217" s="34" t="s">
        <v>33</v>
      </c>
      <c r="V217" s="35"/>
      <c r="W217" s="33"/>
      <c r="X217" s="31" t="s">
        <v>35</v>
      </c>
      <c r="Y217" s="36"/>
      <c r="Z217" s="37" t="s">
        <v>33</v>
      </c>
    </row>
    <row r="218" spans="1:26" s="30" customFormat="1" x14ac:dyDescent="0.25">
      <c r="A218" s="70">
        <v>206</v>
      </c>
      <c r="B218" s="31" t="s">
        <v>32</v>
      </c>
      <c r="C218" s="31" t="s">
        <v>33</v>
      </c>
      <c r="D218" s="31"/>
      <c r="E218" s="31"/>
      <c r="F218" s="31" t="s">
        <v>245</v>
      </c>
      <c r="G218" s="31" t="s">
        <v>33</v>
      </c>
      <c r="H218" s="32">
        <v>42736</v>
      </c>
      <c r="I218" s="32">
        <v>43100</v>
      </c>
      <c r="J218" s="32">
        <v>42933</v>
      </c>
      <c r="K218" s="32">
        <v>42932</v>
      </c>
      <c r="L218" s="31"/>
      <c r="M218" s="31"/>
      <c r="N218" s="38"/>
      <c r="O218" s="33">
        <v>0</v>
      </c>
      <c r="P218" s="34">
        <v>0</v>
      </c>
      <c r="Q218" s="34" t="s">
        <v>33</v>
      </c>
      <c r="R218" s="34" t="s">
        <v>33</v>
      </c>
      <c r="S218" s="34" t="s">
        <v>33</v>
      </c>
      <c r="T218" s="34" t="s">
        <v>33</v>
      </c>
      <c r="U218" s="34" t="s">
        <v>33</v>
      </c>
      <c r="V218" s="35"/>
      <c r="W218" s="33"/>
      <c r="X218" s="31" t="s">
        <v>35</v>
      </c>
      <c r="Y218" s="36"/>
      <c r="Z218" s="37" t="s">
        <v>33</v>
      </c>
    </row>
    <row r="219" spans="1:26" s="30" customFormat="1" x14ac:dyDescent="0.25">
      <c r="A219" s="70">
        <v>207</v>
      </c>
      <c r="B219" s="31" t="s">
        <v>32</v>
      </c>
      <c r="C219" s="31" t="s">
        <v>33</v>
      </c>
      <c r="D219" s="31"/>
      <c r="E219" s="31"/>
      <c r="F219" s="31" t="s">
        <v>246</v>
      </c>
      <c r="G219" s="31" t="s">
        <v>33</v>
      </c>
      <c r="H219" s="32">
        <v>42736</v>
      </c>
      <c r="I219" s="32">
        <v>43100</v>
      </c>
      <c r="J219" s="32">
        <v>42963</v>
      </c>
      <c r="K219" s="32">
        <v>42936</v>
      </c>
      <c r="L219" s="31"/>
      <c r="M219" s="31"/>
      <c r="N219" s="38"/>
      <c r="O219" s="33">
        <v>0</v>
      </c>
      <c r="P219" s="34">
        <v>0</v>
      </c>
      <c r="Q219" s="34" t="s">
        <v>33</v>
      </c>
      <c r="R219" s="34" t="s">
        <v>33</v>
      </c>
      <c r="S219" s="34" t="s">
        <v>33</v>
      </c>
      <c r="T219" s="34" t="s">
        <v>33</v>
      </c>
      <c r="U219" s="34" t="s">
        <v>33</v>
      </c>
      <c r="V219" s="35"/>
      <c r="W219" s="33"/>
      <c r="X219" s="31" t="s">
        <v>35</v>
      </c>
      <c r="Y219" s="36"/>
      <c r="Z219" s="37" t="s">
        <v>33</v>
      </c>
    </row>
    <row r="220" spans="1:26" s="30" customFormat="1" x14ac:dyDescent="0.25">
      <c r="A220" s="70">
        <v>208</v>
      </c>
      <c r="B220" s="31" t="s">
        <v>32</v>
      </c>
      <c r="C220" s="31" t="s">
        <v>33</v>
      </c>
      <c r="D220" s="31"/>
      <c r="E220" s="31"/>
      <c r="F220" s="31" t="s">
        <v>247</v>
      </c>
      <c r="G220" s="31" t="s">
        <v>33</v>
      </c>
      <c r="H220" s="32">
        <v>42736</v>
      </c>
      <c r="I220" s="32">
        <v>43100</v>
      </c>
      <c r="J220" s="32">
        <v>42941</v>
      </c>
      <c r="K220" s="32">
        <v>42937</v>
      </c>
      <c r="L220" s="31"/>
      <c r="M220" s="31"/>
      <c r="N220" s="38" t="s">
        <v>34</v>
      </c>
      <c r="O220" s="33">
        <v>1283.1099999999999</v>
      </c>
      <c r="P220" s="34" t="s">
        <v>33</v>
      </c>
      <c r="Q220" s="34" t="s">
        <v>33</v>
      </c>
      <c r="R220" s="34" t="s">
        <v>33</v>
      </c>
      <c r="S220" s="34" t="s">
        <v>33</v>
      </c>
      <c r="T220" s="34" t="s">
        <v>33</v>
      </c>
      <c r="U220" s="34" t="s">
        <v>33</v>
      </c>
      <c r="V220" s="35"/>
      <c r="W220" s="33"/>
      <c r="X220" s="31" t="s">
        <v>36</v>
      </c>
      <c r="Y220" s="36"/>
      <c r="Z220" s="37" t="s">
        <v>33</v>
      </c>
    </row>
    <row r="221" spans="1:26" s="30" customFormat="1" x14ac:dyDescent="0.25">
      <c r="A221" s="70">
        <v>209</v>
      </c>
      <c r="B221" s="31" t="s">
        <v>32</v>
      </c>
      <c r="C221" s="31" t="s">
        <v>33</v>
      </c>
      <c r="D221" s="31"/>
      <c r="E221" s="31"/>
      <c r="F221" s="31" t="s">
        <v>248</v>
      </c>
      <c r="G221" s="31" t="s">
        <v>33</v>
      </c>
      <c r="H221" s="32">
        <v>42736</v>
      </c>
      <c r="I221" s="32">
        <v>43100</v>
      </c>
      <c r="J221" s="32">
        <v>42956</v>
      </c>
      <c r="K221" s="32">
        <v>42948</v>
      </c>
      <c r="L221" s="31"/>
      <c r="M221" s="31"/>
      <c r="N221" s="38" t="s">
        <v>34</v>
      </c>
      <c r="O221" s="33">
        <v>3678</v>
      </c>
      <c r="P221" s="34" t="s">
        <v>33</v>
      </c>
      <c r="Q221" s="34" t="s">
        <v>33</v>
      </c>
      <c r="R221" s="34" t="s">
        <v>33</v>
      </c>
      <c r="S221" s="34" t="s">
        <v>33</v>
      </c>
      <c r="T221" s="34" t="s">
        <v>33</v>
      </c>
      <c r="U221" s="34" t="s">
        <v>33</v>
      </c>
      <c r="V221" s="35"/>
      <c r="W221" s="33"/>
      <c r="X221" s="31" t="s">
        <v>37</v>
      </c>
      <c r="Y221" s="36"/>
      <c r="Z221" s="37" t="s">
        <v>33</v>
      </c>
    </row>
    <row r="222" spans="1:26" s="30" customFormat="1" x14ac:dyDescent="0.25">
      <c r="A222" s="70">
        <v>210</v>
      </c>
      <c r="B222" s="31" t="s">
        <v>32</v>
      </c>
      <c r="C222" s="31" t="s">
        <v>33</v>
      </c>
      <c r="D222" s="31"/>
      <c r="E222" s="31"/>
      <c r="F222" s="31" t="s">
        <v>249</v>
      </c>
      <c r="G222" s="31" t="s">
        <v>33</v>
      </c>
      <c r="H222" s="32">
        <v>42736</v>
      </c>
      <c r="I222" s="32">
        <v>43100</v>
      </c>
      <c r="J222" s="32">
        <v>43067</v>
      </c>
      <c r="K222" s="32">
        <v>42948</v>
      </c>
      <c r="L222" s="31"/>
      <c r="M222" s="31"/>
      <c r="N222" s="38" t="s">
        <v>34</v>
      </c>
      <c r="O222" s="33">
        <v>650</v>
      </c>
      <c r="P222" s="34">
        <v>650</v>
      </c>
      <c r="Q222" s="34" t="s">
        <v>33</v>
      </c>
      <c r="R222" s="34" t="s">
        <v>33</v>
      </c>
      <c r="S222" s="34" t="s">
        <v>33</v>
      </c>
      <c r="T222" s="34" t="s">
        <v>33</v>
      </c>
      <c r="U222" s="34" t="s">
        <v>33</v>
      </c>
      <c r="V222" s="35"/>
      <c r="W222" s="33"/>
      <c r="X222" s="31" t="s">
        <v>35</v>
      </c>
      <c r="Y222" s="36"/>
      <c r="Z222" s="37" t="s">
        <v>33</v>
      </c>
    </row>
    <row r="223" spans="1:26" s="30" customFormat="1" x14ac:dyDescent="0.25">
      <c r="A223" s="70">
        <v>211</v>
      </c>
      <c r="B223" s="31" t="s">
        <v>32</v>
      </c>
      <c r="C223" s="31" t="s">
        <v>33</v>
      </c>
      <c r="D223" s="31"/>
      <c r="E223" s="31"/>
      <c r="F223" s="31" t="s">
        <v>250</v>
      </c>
      <c r="G223" s="31" t="s">
        <v>33</v>
      </c>
      <c r="H223" s="32">
        <v>42736</v>
      </c>
      <c r="I223" s="32">
        <v>43100</v>
      </c>
      <c r="J223" s="32">
        <v>42951</v>
      </c>
      <c r="K223" s="32">
        <v>42949</v>
      </c>
      <c r="L223" s="31"/>
      <c r="M223" s="31"/>
      <c r="N223" s="38" t="s">
        <v>34</v>
      </c>
      <c r="O223" s="33">
        <v>2190.0100000000002</v>
      </c>
      <c r="P223" s="34" t="s">
        <v>33</v>
      </c>
      <c r="Q223" s="34" t="s">
        <v>33</v>
      </c>
      <c r="R223" s="34" t="s">
        <v>33</v>
      </c>
      <c r="S223" s="34" t="s">
        <v>33</v>
      </c>
      <c r="T223" s="34" t="s">
        <v>33</v>
      </c>
      <c r="U223" s="34" t="s">
        <v>33</v>
      </c>
      <c r="V223" s="35"/>
      <c r="W223" s="33"/>
      <c r="X223" s="31" t="s">
        <v>37</v>
      </c>
      <c r="Y223" s="36"/>
      <c r="Z223" s="37" t="s">
        <v>33</v>
      </c>
    </row>
    <row r="224" spans="1:26" s="30" customFormat="1" x14ac:dyDescent="0.25">
      <c r="A224" s="70">
        <v>212</v>
      </c>
      <c r="B224" s="31" t="s">
        <v>32</v>
      </c>
      <c r="C224" s="31" t="s">
        <v>33</v>
      </c>
      <c r="D224" s="31"/>
      <c r="E224" s="31"/>
      <c r="F224" s="31" t="s">
        <v>251</v>
      </c>
      <c r="G224" s="31" t="s">
        <v>33</v>
      </c>
      <c r="H224" s="32">
        <v>42736</v>
      </c>
      <c r="I224" s="32">
        <v>43100</v>
      </c>
      <c r="J224" s="32">
        <v>42963</v>
      </c>
      <c r="K224" s="32">
        <v>42949</v>
      </c>
      <c r="L224" s="31"/>
      <c r="M224" s="31"/>
      <c r="N224" s="38"/>
      <c r="O224" s="33">
        <v>0</v>
      </c>
      <c r="P224" s="34">
        <v>0</v>
      </c>
      <c r="Q224" s="34" t="s">
        <v>33</v>
      </c>
      <c r="R224" s="34" t="s">
        <v>33</v>
      </c>
      <c r="S224" s="34" t="s">
        <v>33</v>
      </c>
      <c r="T224" s="34" t="s">
        <v>33</v>
      </c>
      <c r="U224" s="34" t="s">
        <v>33</v>
      </c>
      <c r="V224" s="35"/>
      <c r="W224" s="33"/>
      <c r="X224" s="31" t="s">
        <v>35</v>
      </c>
      <c r="Y224" s="36"/>
      <c r="Z224" s="37" t="s">
        <v>33</v>
      </c>
    </row>
    <row r="225" spans="1:26" s="30" customFormat="1" x14ac:dyDescent="0.25">
      <c r="A225" s="70">
        <v>213</v>
      </c>
      <c r="B225" s="31" t="s">
        <v>32</v>
      </c>
      <c r="C225" s="31" t="s">
        <v>33</v>
      </c>
      <c r="D225" s="31"/>
      <c r="E225" s="31"/>
      <c r="F225" s="31" t="s">
        <v>252</v>
      </c>
      <c r="G225" s="31" t="s">
        <v>33</v>
      </c>
      <c r="H225" s="32">
        <v>42736</v>
      </c>
      <c r="I225" s="32">
        <v>43100</v>
      </c>
      <c r="J225" s="32">
        <v>42954</v>
      </c>
      <c r="K225" s="32">
        <v>42953</v>
      </c>
      <c r="L225" s="31"/>
      <c r="M225" s="31"/>
      <c r="N225" s="38" t="s">
        <v>34</v>
      </c>
      <c r="O225" s="33">
        <v>57581.68</v>
      </c>
      <c r="P225" s="34" t="s">
        <v>33</v>
      </c>
      <c r="Q225" s="34" t="s">
        <v>33</v>
      </c>
      <c r="R225" s="34" t="s">
        <v>33</v>
      </c>
      <c r="S225" s="34" t="s">
        <v>33</v>
      </c>
      <c r="T225" s="34" t="s">
        <v>33</v>
      </c>
      <c r="U225" s="34" t="s">
        <v>33</v>
      </c>
      <c r="V225" s="35"/>
      <c r="W225" s="33"/>
      <c r="X225" s="31" t="s">
        <v>36</v>
      </c>
      <c r="Y225" s="36"/>
      <c r="Z225" s="37" t="s">
        <v>33</v>
      </c>
    </row>
    <row r="226" spans="1:26" s="30" customFormat="1" x14ac:dyDescent="0.25">
      <c r="A226" s="70">
        <v>214</v>
      </c>
      <c r="B226" s="31" t="s">
        <v>32</v>
      </c>
      <c r="C226" s="31" t="s">
        <v>33</v>
      </c>
      <c r="D226" s="31"/>
      <c r="E226" s="31"/>
      <c r="F226" s="31" t="s">
        <v>253</v>
      </c>
      <c r="G226" s="31" t="s">
        <v>33</v>
      </c>
      <c r="H226" s="32">
        <v>42736</v>
      </c>
      <c r="I226" s="32">
        <v>43100</v>
      </c>
      <c r="J226" s="32">
        <v>42969</v>
      </c>
      <c r="K226" s="32">
        <v>42958</v>
      </c>
      <c r="L226" s="31"/>
      <c r="M226" s="31"/>
      <c r="N226" s="38"/>
      <c r="O226" s="33">
        <v>0</v>
      </c>
      <c r="P226" s="34">
        <v>0</v>
      </c>
      <c r="Q226" s="34" t="s">
        <v>33</v>
      </c>
      <c r="R226" s="34" t="s">
        <v>33</v>
      </c>
      <c r="S226" s="34" t="s">
        <v>33</v>
      </c>
      <c r="T226" s="34" t="s">
        <v>33</v>
      </c>
      <c r="U226" s="34" t="s">
        <v>33</v>
      </c>
      <c r="V226" s="35"/>
      <c r="W226" s="33"/>
      <c r="X226" s="31" t="s">
        <v>35</v>
      </c>
      <c r="Y226" s="36"/>
      <c r="Z226" s="37" t="s">
        <v>33</v>
      </c>
    </row>
    <row r="227" spans="1:26" s="30" customFormat="1" ht="90" x14ac:dyDescent="0.25">
      <c r="A227" s="70">
        <v>215</v>
      </c>
      <c r="B227" s="31" t="s">
        <v>32</v>
      </c>
      <c r="C227" s="31" t="s">
        <v>33</v>
      </c>
      <c r="D227" s="31"/>
      <c r="E227" s="31"/>
      <c r="F227" s="31" t="s">
        <v>254</v>
      </c>
      <c r="G227" s="31" t="s">
        <v>33</v>
      </c>
      <c r="H227" s="32">
        <v>42736</v>
      </c>
      <c r="I227" s="32">
        <v>43100</v>
      </c>
      <c r="J227" s="32">
        <v>43069</v>
      </c>
      <c r="K227" s="32">
        <v>42965</v>
      </c>
      <c r="L227" s="31"/>
      <c r="M227" s="31"/>
      <c r="N227" s="38" t="s">
        <v>34</v>
      </c>
      <c r="O227" s="33">
        <v>265125.5</v>
      </c>
      <c r="P227" s="34">
        <v>265125.5</v>
      </c>
      <c r="Q227" s="34" t="s">
        <v>33</v>
      </c>
      <c r="R227" s="34" t="s">
        <v>33</v>
      </c>
      <c r="S227" s="34" t="s">
        <v>33</v>
      </c>
      <c r="T227" s="34" t="s">
        <v>33</v>
      </c>
      <c r="U227" s="34" t="s">
        <v>33</v>
      </c>
      <c r="V227" s="35"/>
      <c r="W227" s="33"/>
      <c r="X227" s="31" t="s">
        <v>35</v>
      </c>
      <c r="Y227" s="36"/>
      <c r="Z227" s="37" t="s">
        <v>33</v>
      </c>
    </row>
    <row r="228" spans="1:26" s="30" customFormat="1" x14ac:dyDescent="0.25">
      <c r="A228" s="70">
        <v>216</v>
      </c>
      <c r="B228" s="31" t="s">
        <v>32</v>
      </c>
      <c r="C228" s="31" t="s">
        <v>33</v>
      </c>
      <c r="D228" s="31"/>
      <c r="E228" s="31"/>
      <c r="F228" s="31" t="s">
        <v>255</v>
      </c>
      <c r="G228" s="31" t="s">
        <v>33</v>
      </c>
      <c r="H228" s="32">
        <v>42736</v>
      </c>
      <c r="I228" s="32">
        <v>43100</v>
      </c>
      <c r="J228" s="32">
        <v>42983</v>
      </c>
      <c r="K228" s="32">
        <v>42969</v>
      </c>
      <c r="L228" s="31"/>
      <c r="M228" s="31"/>
      <c r="N228" s="38" t="s">
        <v>34</v>
      </c>
      <c r="O228" s="33">
        <v>800</v>
      </c>
      <c r="P228" s="34" t="s">
        <v>33</v>
      </c>
      <c r="Q228" s="34" t="s">
        <v>33</v>
      </c>
      <c r="R228" s="34" t="s">
        <v>33</v>
      </c>
      <c r="S228" s="34" t="s">
        <v>33</v>
      </c>
      <c r="T228" s="34" t="s">
        <v>33</v>
      </c>
      <c r="U228" s="34" t="s">
        <v>33</v>
      </c>
      <c r="V228" s="35"/>
      <c r="W228" s="33"/>
      <c r="X228" s="31" t="s">
        <v>36</v>
      </c>
      <c r="Y228" s="36"/>
      <c r="Z228" s="37" t="s">
        <v>33</v>
      </c>
    </row>
    <row r="229" spans="1:26" s="30" customFormat="1" x14ac:dyDescent="0.25">
      <c r="A229" s="70">
        <v>217</v>
      </c>
      <c r="B229" s="31" t="s">
        <v>32</v>
      </c>
      <c r="C229" s="31" t="s">
        <v>33</v>
      </c>
      <c r="D229" s="31"/>
      <c r="E229" s="31"/>
      <c r="F229" s="31" t="s">
        <v>256</v>
      </c>
      <c r="G229" s="31" t="s">
        <v>33</v>
      </c>
      <c r="H229" s="32">
        <v>42736</v>
      </c>
      <c r="I229" s="32">
        <v>43100</v>
      </c>
      <c r="J229" s="32">
        <v>42979</v>
      </c>
      <c r="K229" s="32">
        <v>42978</v>
      </c>
      <c r="L229" s="31"/>
      <c r="M229" s="31"/>
      <c r="N229" s="38" t="s">
        <v>34</v>
      </c>
      <c r="O229" s="33">
        <v>1414.5</v>
      </c>
      <c r="P229" s="34" t="s">
        <v>33</v>
      </c>
      <c r="Q229" s="34" t="s">
        <v>33</v>
      </c>
      <c r="R229" s="34" t="s">
        <v>33</v>
      </c>
      <c r="S229" s="34" t="s">
        <v>33</v>
      </c>
      <c r="T229" s="34" t="s">
        <v>33</v>
      </c>
      <c r="U229" s="34" t="s">
        <v>33</v>
      </c>
      <c r="V229" s="35"/>
      <c r="W229" s="33"/>
      <c r="X229" s="31" t="s">
        <v>36</v>
      </c>
      <c r="Y229" s="36"/>
      <c r="Z229" s="37" t="s">
        <v>33</v>
      </c>
    </row>
    <row r="230" spans="1:26" s="30" customFormat="1" x14ac:dyDescent="0.25">
      <c r="A230" s="70">
        <v>218</v>
      </c>
      <c r="B230" s="31" t="s">
        <v>32</v>
      </c>
      <c r="C230" s="31" t="s">
        <v>33</v>
      </c>
      <c r="D230" s="31"/>
      <c r="E230" s="31"/>
      <c r="F230" s="31" t="s">
        <v>257</v>
      </c>
      <c r="G230" s="31" t="s">
        <v>33</v>
      </c>
      <c r="H230" s="32">
        <v>42736</v>
      </c>
      <c r="I230" s="32">
        <v>43100</v>
      </c>
      <c r="J230" s="32">
        <v>42993</v>
      </c>
      <c r="K230" s="32">
        <v>42979</v>
      </c>
      <c r="L230" s="31"/>
      <c r="M230" s="31"/>
      <c r="N230" s="31"/>
      <c r="O230" s="33">
        <v>0</v>
      </c>
      <c r="P230" s="34" t="s">
        <v>33</v>
      </c>
      <c r="Q230" s="34" t="s">
        <v>33</v>
      </c>
      <c r="R230" s="34" t="s">
        <v>33</v>
      </c>
      <c r="S230" s="34" t="s">
        <v>33</v>
      </c>
      <c r="T230" s="34" t="s">
        <v>33</v>
      </c>
      <c r="U230" s="34" t="s">
        <v>33</v>
      </c>
      <c r="V230" s="35"/>
      <c r="W230" s="33"/>
      <c r="X230" s="31" t="s">
        <v>36</v>
      </c>
      <c r="Y230" s="36"/>
      <c r="Z230" s="37" t="s">
        <v>33</v>
      </c>
    </row>
    <row r="231" spans="1:26" s="30" customFormat="1" x14ac:dyDescent="0.25">
      <c r="A231" s="70">
        <v>219</v>
      </c>
      <c r="B231" s="31" t="s">
        <v>32</v>
      </c>
      <c r="C231" s="31" t="s">
        <v>33</v>
      </c>
      <c r="D231" s="31"/>
      <c r="E231" s="31"/>
      <c r="F231" s="31" t="s">
        <v>258</v>
      </c>
      <c r="G231" s="31" t="s">
        <v>33</v>
      </c>
      <c r="H231" s="32">
        <v>42736</v>
      </c>
      <c r="I231" s="32">
        <v>43100</v>
      </c>
      <c r="J231" s="32">
        <v>43005</v>
      </c>
      <c r="K231" s="32">
        <v>42991</v>
      </c>
      <c r="L231" s="31"/>
      <c r="M231" s="31"/>
      <c r="N231" s="38" t="s">
        <v>34</v>
      </c>
      <c r="O231" s="33">
        <v>700</v>
      </c>
      <c r="P231" s="34">
        <v>700</v>
      </c>
      <c r="Q231" s="34" t="s">
        <v>33</v>
      </c>
      <c r="R231" s="34" t="s">
        <v>33</v>
      </c>
      <c r="S231" s="34" t="s">
        <v>33</v>
      </c>
      <c r="T231" s="34" t="s">
        <v>33</v>
      </c>
      <c r="U231" s="34" t="s">
        <v>33</v>
      </c>
      <c r="V231" s="35"/>
      <c r="W231" s="33"/>
      <c r="X231" s="31" t="s">
        <v>35</v>
      </c>
      <c r="Y231" s="36"/>
      <c r="Z231" s="37" t="s">
        <v>33</v>
      </c>
    </row>
    <row r="232" spans="1:26" s="30" customFormat="1" x14ac:dyDescent="0.25">
      <c r="A232" s="70">
        <v>220</v>
      </c>
      <c r="B232" s="31" t="s">
        <v>32</v>
      </c>
      <c r="C232" s="31" t="s">
        <v>33</v>
      </c>
      <c r="D232" s="31"/>
      <c r="E232" s="31"/>
      <c r="F232" s="31" t="s">
        <v>259</v>
      </c>
      <c r="G232" s="31" t="s">
        <v>33</v>
      </c>
      <c r="H232" s="32">
        <v>42736</v>
      </c>
      <c r="I232" s="32">
        <v>43100</v>
      </c>
      <c r="J232" s="32">
        <v>43007</v>
      </c>
      <c r="K232" s="32">
        <v>42993</v>
      </c>
      <c r="L232" s="31"/>
      <c r="M232" s="31"/>
      <c r="N232" s="38" t="s">
        <v>34</v>
      </c>
      <c r="O232" s="33">
        <v>2981.04</v>
      </c>
      <c r="P232" s="34" t="s">
        <v>33</v>
      </c>
      <c r="Q232" s="34" t="s">
        <v>33</v>
      </c>
      <c r="R232" s="34" t="s">
        <v>33</v>
      </c>
      <c r="S232" s="34" t="s">
        <v>33</v>
      </c>
      <c r="T232" s="34" t="s">
        <v>33</v>
      </c>
      <c r="U232" s="34" t="s">
        <v>33</v>
      </c>
      <c r="V232" s="35"/>
      <c r="W232" s="33"/>
      <c r="X232" s="31" t="s">
        <v>36</v>
      </c>
      <c r="Y232" s="36"/>
      <c r="Z232" s="37" t="s">
        <v>33</v>
      </c>
    </row>
    <row r="233" spans="1:26" s="30" customFormat="1" x14ac:dyDescent="0.25">
      <c r="A233" s="70">
        <v>221</v>
      </c>
      <c r="B233" s="31" t="s">
        <v>32</v>
      </c>
      <c r="C233" s="31" t="s">
        <v>33</v>
      </c>
      <c r="D233" s="31"/>
      <c r="E233" s="31"/>
      <c r="F233" s="31" t="s">
        <v>260</v>
      </c>
      <c r="G233" s="31" t="s">
        <v>33</v>
      </c>
      <c r="H233" s="32">
        <v>42736</v>
      </c>
      <c r="I233" s="32">
        <v>43100</v>
      </c>
      <c r="J233" s="32">
        <v>43027</v>
      </c>
      <c r="K233" s="32">
        <v>42996</v>
      </c>
      <c r="L233" s="31"/>
      <c r="M233" s="31"/>
      <c r="N233" s="38" t="s">
        <v>34</v>
      </c>
      <c r="O233" s="33">
        <v>800</v>
      </c>
      <c r="P233" s="34">
        <v>800</v>
      </c>
      <c r="Q233" s="34" t="s">
        <v>33</v>
      </c>
      <c r="R233" s="34" t="s">
        <v>33</v>
      </c>
      <c r="S233" s="34" t="s">
        <v>33</v>
      </c>
      <c r="T233" s="34" t="s">
        <v>33</v>
      </c>
      <c r="U233" s="34" t="s">
        <v>33</v>
      </c>
      <c r="V233" s="35"/>
      <c r="W233" s="33"/>
      <c r="X233" s="31" t="s">
        <v>35</v>
      </c>
      <c r="Y233" s="36"/>
      <c r="Z233" s="37" t="s">
        <v>33</v>
      </c>
    </row>
    <row r="234" spans="1:26" s="30" customFormat="1" x14ac:dyDescent="0.25">
      <c r="A234" s="70">
        <v>222</v>
      </c>
      <c r="B234" s="31" t="s">
        <v>32</v>
      </c>
      <c r="C234" s="31" t="s">
        <v>33</v>
      </c>
      <c r="D234" s="31"/>
      <c r="E234" s="31"/>
      <c r="F234" s="31" t="s">
        <v>261</v>
      </c>
      <c r="G234" s="31" t="s">
        <v>33</v>
      </c>
      <c r="H234" s="32">
        <v>42736</v>
      </c>
      <c r="I234" s="32">
        <v>43100</v>
      </c>
      <c r="J234" s="32">
        <v>43000</v>
      </c>
      <c r="K234" s="32">
        <v>42997</v>
      </c>
      <c r="L234" s="31"/>
      <c r="M234" s="31"/>
      <c r="N234" s="38" t="s">
        <v>34</v>
      </c>
      <c r="O234" s="33">
        <v>1620.1</v>
      </c>
      <c r="P234" s="34" t="s">
        <v>33</v>
      </c>
      <c r="Q234" s="34" t="s">
        <v>33</v>
      </c>
      <c r="R234" s="34" t="s">
        <v>33</v>
      </c>
      <c r="S234" s="34" t="s">
        <v>33</v>
      </c>
      <c r="T234" s="34" t="s">
        <v>33</v>
      </c>
      <c r="U234" s="34" t="s">
        <v>33</v>
      </c>
      <c r="V234" s="35"/>
      <c r="W234" s="33"/>
      <c r="X234" s="31" t="s">
        <v>36</v>
      </c>
      <c r="Y234" s="36"/>
      <c r="Z234" s="37" t="s">
        <v>33</v>
      </c>
    </row>
    <row r="235" spans="1:26" s="30" customFormat="1" x14ac:dyDescent="0.25">
      <c r="A235" s="70">
        <v>223</v>
      </c>
      <c r="B235" s="31" t="s">
        <v>32</v>
      </c>
      <c r="C235" s="31" t="s">
        <v>33</v>
      </c>
      <c r="D235" s="31"/>
      <c r="E235" s="31"/>
      <c r="F235" s="31" t="s">
        <v>262</v>
      </c>
      <c r="G235" s="31" t="s">
        <v>33</v>
      </c>
      <c r="H235" s="32">
        <v>42736</v>
      </c>
      <c r="I235" s="32">
        <v>43100</v>
      </c>
      <c r="J235" s="32">
        <v>43005</v>
      </c>
      <c r="K235" s="32">
        <v>43000</v>
      </c>
      <c r="L235" s="31"/>
      <c r="M235" s="31"/>
      <c r="N235" s="31"/>
      <c r="O235" s="33">
        <v>0</v>
      </c>
      <c r="P235" s="34" t="s">
        <v>33</v>
      </c>
      <c r="Q235" s="34" t="s">
        <v>33</v>
      </c>
      <c r="R235" s="34" t="s">
        <v>33</v>
      </c>
      <c r="S235" s="34" t="s">
        <v>33</v>
      </c>
      <c r="T235" s="34" t="s">
        <v>33</v>
      </c>
      <c r="U235" s="34" t="s">
        <v>33</v>
      </c>
      <c r="V235" s="35"/>
      <c r="W235" s="33"/>
      <c r="X235" s="31" t="s">
        <v>36</v>
      </c>
      <c r="Y235" s="36"/>
      <c r="Z235" s="37" t="s">
        <v>33</v>
      </c>
    </row>
    <row r="236" spans="1:26" s="30" customFormat="1" x14ac:dyDescent="0.25">
      <c r="A236" s="70">
        <v>224</v>
      </c>
      <c r="B236" s="31" t="s">
        <v>32</v>
      </c>
      <c r="C236" s="31" t="s">
        <v>33</v>
      </c>
      <c r="D236" s="31"/>
      <c r="E236" s="31"/>
      <c r="F236" s="31" t="s">
        <v>263</v>
      </c>
      <c r="G236" s="31" t="s">
        <v>33</v>
      </c>
      <c r="H236" s="32">
        <v>42736</v>
      </c>
      <c r="I236" s="32">
        <v>43100</v>
      </c>
      <c r="J236" s="32">
        <v>43011</v>
      </c>
      <c r="K236" s="32">
        <v>43000</v>
      </c>
      <c r="L236" s="31"/>
      <c r="M236" s="31"/>
      <c r="N236" s="38" t="s">
        <v>34</v>
      </c>
      <c r="O236" s="33">
        <v>835</v>
      </c>
      <c r="P236" s="34">
        <v>835</v>
      </c>
      <c r="Q236" s="34" t="s">
        <v>33</v>
      </c>
      <c r="R236" s="34" t="s">
        <v>33</v>
      </c>
      <c r="S236" s="34" t="s">
        <v>33</v>
      </c>
      <c r="T236" s="34" t="s">
        <v>33</v>
      </c>
      <c r="U236" s="34" t="s">
        <v>33</v>
      </c>
      <c r="V236" s="35"/>
      <c r="W236" s="33"/>
      <c r="X236" s="31" t="s">
        <v>35</v>
      </c>
      <c r="Y236" s="36"/>
      <c r="Z236" s="37" t="s">
        <v>33</v>
      </c>
    </row>
    <row r="237" spans="1:26" s="30" customFormat="1" x14ac:dyDescent="0.25">
      <c r="A237" s="70">
        <v>225</v>
      </c>
      <c r="B237" s="31" t="s">
        <v>32</v>
      </c>
      <c r="C237" s="31" t="s">
        <v>33</v>
      </c>
      <c r="D237" s="31"/>
      <c r="E237" s="31"/>
      <c r="F237" s="31" t="s">
        <v>264</v>
      </c>
      <c r="G237" s="31" t="s">
        <v>33</v>
      </c>
      <c r="H237" s="32">
        <v>42736</v>
      </c>
      <c r="I237" s="32">
        <v>43100</v>
      </c>
      <c r="J237" s="32">
        <v>43027</v>
      </c>
      <c r="K237" s="32">
        <v>43000</v>
      </c>
      <c r="L237" s="31"/>
      <c r="M237" s="31"/>
      <c r="N237" s="38" t="s">
        <v>34</v>
      </c>
      <c r="O237" s="33">
        <v>681.88</v>
      </c>
      <c r="P237" s="34">
        <v>681.88</v>
      </c>
      <c r="Q237" s="34" t="s">
        <v>33</v>
      </c>
      <c r="R237" s="34" t="s">
        <v>33</v>
      </c>
      <c r="S237" s="34" t="s">
        <v>33</v>
      </c>
      <c r="T237" s="34" t="s">
        <v>33</v>
      </c>
      <c r="U237" s="34" t="s">
        <v>33</v>
      </c>
      <c r="V237" s="35"/>
      <c r="W237" s="33"/>
      <c r="X237" s="31" t="s">
        <v>35</v>
      </c>
      <c r="Y237" s="36"/>
      <c r="Z237" s="37" t="s">
        <v>33</v>
      </c>
    </row>
    <row r="238" spans="1:26" s="30" customFormat="1" x14ac:dyDescent="0.25">
      <c r="A238" s="70">
        <v>226</v>
      </c>
      <c r="B238" s="31" t="s">
        <v>32</v>
      </c>
      <c r="C238" s="31" t="s">
        <v>33</v>
      </c>
      <c r="D238" s="31"/>
      <c r="E238" s="31"/>
      <c r="F238" s="31" t="s">
        <v>265</v>
      </c>
      <c r="G238" s="31" t="s">
        <v>33</v>
      </c>
      <c r="H238" s="32">
        <v>42736</v>
      </c>
      <c r="I238" s="32">
        <v>43100</v>
      </c>
      <c r="J238" s="32">
        <v>43063</v>
      </c>
      <c r="K238" s="32">
        <v>43006</v>
      </c>
      <c r="L238" s="31"/>
      <c r="M238" s="31"/>
      <c r="N238" s="31"/>
      <c r="O238" s="33">
        <v>0</v>
      </c>
      <c r="P238" s="34">
        <v>0</v>
      </c>
      <c r="Q238" s="34" t="s">
        <v>33</v>
      </c>
      <c r="R238" s="34" t="s">
        <v>33</v>
      </c>
      <c r="S238" s="34" t="s">
        <v>33</v>
      </c>
      <c r="T238" s="34" t="s">
        <v>33</v>
      </c>
      <c r="U238" s="34" t="s">
        <v>33</v>
      </c>
      <c r="V238" s="35"/>
      <c r="W238" s="33"/>
      <c r="X238" s="31" t="s">
        <v>35</v>
      </c>
      <c r="Y238" s="36"/>
      <c r="Z238" s="37" t="s">
        <v>33</v>
      </c>
    </row>
    <row r="239" spans="1:26" s="30" customFormat="1" x14ac:dyDescent="0.25">
      <c r="A239" s="70">
        <v>227</v>
      </c>
      <c r="B239" s="31" t="s">
        <v>32</v>
      </c>
      <c r="C239" s="31" t="s">
        <v>33</v>
      </c>
      <c r="D239" s="31"/>
      <c r="E239" s="31"/>
      <c r="F239" s="31" t="s">
        <v>266</v>
      </c>
      <c r="G239" s="31" t="s">
        <v>33</v>
      </c>
      <c r="H239" s="32">
        <v>42736</v>
      </c>
      <c r="I239" s="32">
        <v>43100</v>
      </c>
      <c r="J239" s="32">
        <v>43098</v>
      </c>
      <c r="K239" s="32">
        <v>43006</v>
      </c>
      <c r="L239" s="31"/>
      <c r="M239" s="31"/>
      <c r="N239" s="38" t="s">
        <v>34</v>
      </c>
      <c r="O239" s="33">
        <v>733.05</v>
      </c>
      <c r="P239" s="34">
        <v>733.05</v>
      </c>
      <c r="Q239" s="34" t="s">
        <v>33</v>
      </c>
      <c r="R239" s="34" t="s">
        <v>33</v>
      </c>
      <c r="S239" s="34" t="s">
        <v>33</v>
      </c>
      <c r="T239" s="34" t="s">
        <v>33</v>
      </c>
      <c r="U239" s="34" t="s">
        <v>33</v>
      </c>
      <c r="V239" s="35"/>
      <c r="W239" s="33"/>
      <c r="X239" s="31" t="s">
        <v>35</v>
      </c>
      <c r="Y239" s="36"/>
      <c r="Z239" s="37" t="s">
        <v>33</v>
      </c>
    </row>
    <row r="240" spans="1:26" s="30" customFormat="1" x14ac:dyDescent="0.25">
      <c r="A240" s="70">
        <v>228</v>
      </c>
      <c r="B240" s="31" t="s">
        <v>32</v>
      </c>
      <c r="C240" s="31" t="s">
        <v>33</v>
      </c>
      <c r="D240" s="31"/>
      <c r="E240" s="31"/>
      <c r="F240" s="31" t="s">
        <v>267</v>
      </c>
      <c r="G240" s="31" t="s">
        <v>33</v>
      </c>
      <c r="H240" s="32">
        <v>42736</v>
      </c>
      <c r="I240" s="32">
        <v>43100</v>
      </c>
      <c r="J240" s="32">
        <v>43011</v>
      </c>
      <c r="K240" s="32">
        <v>43010</v>
      </c>
      <c r="L240" s="31"/>
      <c r="M240" s="31"/>
      <c r="N240" s="31"/>
      <c r="O240" s="33">
        <v>0</v>
      </c>
      <c r="P240" s="34">
        <v>0</v>
      </c>
      <c r="Q240" s="34" t="s">
        <v>33</v>
      </c>
      <c r="R240" s="34" t="s">
        <v>33</v>
      </c>
      <c r="S240" s="34" t="s">
        <v>33</v>
      </c>
      <c r="T240" s="34" t="s">
        <v>33</v>
      </c>
      <c r="U240" s="34" t="s">
        <v>33</v>
      </c>
      <c r="V240" s="35"/>
      <c r="W240" s="33"/>
      <c r="X240" s="31" t="s">
        <v>35</v>
      </c>
      <c r="Y240" s="36"/>
      <c r="Z240" s="37" t="s">
        <v>33</v>
      </c>
    </row>
    <row r="241" spans="1:26" s="30" customFormat="1" x14ac:dyDescent="0.25">
      <c r="A241" s="70">
        <v>229</v>
      </c>
      <c r="B241" s="31" t="s">
        <v>32</v>
      </c>
      <c r="C241" s="31" t="s">
        <v>33</v>
      </c>
      <c r="D241" s="31"/>
      <c r="E241" s="31"/>
      <c r="F241" s="31" t="s">
        <v>268</v>
      </c>
      <c r="G241" s="31" t="s">
        <v>33</v>
      </c>
      <c r="H241" s="32">
        <v>42736</v>
      </c>
      <c r="I241" s="32">
        <v>43100</v>
      </c>
      <c r="J241" s="32">
        <v>43080</v>
      </c>
      <c r="K241" s="32">
        <v>43012</v>
      </c>
      <c r="L241" s="31"/>
      <c r="M241" s="31"/>
      <c r="N241" s="31"/>
      <c r="O241" s="33">
        <v>0</v>
      </c>
      <c r="P241" s="34">
        <v>0</v>
      </c>
      <c r="Q241" s="34" t="s">
        <v>33</v>
      </c>
      <c r="R241" s="34" t="s">
        <v>33</v>
      </c>
      <c r="S241" s="34" t="s">
        <v>33</v>
      </c>
      <c r="T241" s="34" t="s">
        <v>33</v>
      </c>
      <c r="U241" s="34" t="s">
        <v>33</v>
      </c>
      <c r="V241" s="35"/>
      <c r="W241" s="33"/>
      <c r="X241" s="31" t="s">
        <v>35</v>
      </c>
      <c r="Y241" s="36"/>
      <c r="Z241" s="37" t="s">
        <v>33</v>
      </c>
    </row>
    <row r="242" spans="1:26" s="30" customFormat="1" x14ac:dyDescent="0.25">
      <c r="A242" s="70">
        <v>230</v>
      </c>
      <c r="B242" s="31" t="s">
        <v>32</v>
      </c>
      <c r="C242" s="31" t="s">
        <v>33</v>
      </c>
      <c r="D242" s="31"/>
      <c r="E242" s="31"/>
      <c r="F242" s="31" t="s">
        <v>269</v>
      </c>
      <c r="G242" s="31" t="s">
        <v>33</v>
      </c>
      <c r="H242" s="32">
        <v>42736</v>
      </c>
      <c r="I242" s="32">
        <v>43100</v>
      </c>
      <c r="J242" s="32">
        <v>43027</v>
      </c>
      <c r="K242" s="32">
        <v>43013</v>
      </c>
      <c r="L242" s="31"/>
      <c r="M242" s="31"/>
      <c r="N242" s="38" t="s">
        <v>34</v>
      </c>
      <c r="O242" s="33">
        <v>3288.81</v>
      </c>
      <c r="P242" s="34" t="s">
        <v>33</v>
      </c>
      <c r="Q242" s="34" t="s">
        <v>33</v>
      </c>
      <c r="R242" s="34" t="s">
        <v>33</v>
      </c>
      <c r="S242" s="34" t="s">
        <v>33</v>
      </c>
      <c r="T242" s="34" t="s">
        <v>33</v>
      </c>
      <c r="U242" s="34" t="s">
        <v>33</v>
      </c>
      <c r="V242" s="35"/>
      <c r="W242" s="33"/>
      <c r="X242" s="31" t="s">
        <v>36</v>
      </c>
      <c r="Y242" s="36"/>
      <c r="Z242" s="37" t="s">
        <v>33</v>
      </c>
    </row>
    <row r="243" spans="1:26" s="30" customFormat="1" x14ac:dyDescent="0.25">
      <c r="A243" s="70">
        <v>231</v>
      </c>
      <c r="B243" s="31" t="s">
        <v>32</v>
      </c>
      <c r="C243" s="31" t="s">
        <v>33</v>
      </c>
      <c r="D243" s="31"/>
      <c r="E243" s="31"/>
      <c r="F243" s="31" t="s">
        <v>270</v>
      </c>
      <c r="G243" s="31" t="s">
        <v>33</v>
      </c>
      <c r="H243" s="32">
        <v>42736</v>
      </c>
      <c r="I243" s="32">
        <v>43100</v>
      </c>
      <c r="J243" s="32">
        <v>43042</v>
      </c>
      <c r="K243" s="32">
        <v>43013</v>
      </c>
      <c r="L243" s="31"/>
      <c r="M243" s="31"/>
      <c r="N243" s="38" t="s">
        <v>34</v>
      </c>
      <c r="O243" s="33">
        <v>2250</v>
      </c>
      <c r="P243" s="34">
        <v>2250</v>
      </c>
      <c r="Q243" s="34" t="s">
        <v>33</v>
      </c>
      <c r="R243" s="34" t="s">
        <v>33</v>
      </c>
      <c r="S243" s="34" t="s">
        <v>33</v>
      </c>
      <c r="T243" s="34" t="s">
        <v>33</v>
      </c>
      <c r="U243" s="34" t="s">
        <v>33</v>
      </c>
      <c r="V243" s="35"/>
      <c r="W243" s="33"/>
      <c r="X243" s="31" t="s">
        <v>35</v>
      </c>
      <c r="Y243" s="36"/>
      <c r="Z243" s="37" t="s">
        <v>33</v>
      </c>
    </row>
    <row r="244" spans="1:26" s="30" customFormat="1" x14ac:dyDescent="0.25">
      <c r="A244" s="70">
        <v>232</v>
      </c>
      <c r="B244" s="31" t="s">
        <v>32</v>
      </c>
      <c r="C244" s="31" t="s">
        <v>33</v>
      </c>
      <c r="D244" s="31"/>
      <c r="E244" s="31"/>
      <c r="F244" s="31" t="s">
        <v>271</v>
      </c>
      <c r="G244" s="31" t="s">
        <v>33</v>
      </c>
      <c r="H244" s="32">
        <v>42736</v>
      </c>
      <c r="I244" s="32">
        <v>43100</v>
      </c>
      <c r="J244" s="32">
        <v>43042</v>
      </c>
      <c r="K244" s="32">
        <v>43014</v>
      </c>
      <c r="L244" s="31"/>
      <c r="M244" s="31"/>
      <c r="N244" s="38" t="s">
        <v>34</v>
      </c>
      <c r="O244" s="33">
        <v>704.65</v>
      </c>
      <c r="P244" s="34">
        <v>704.65</v>
      </c>
      <c r="Q244" s="34" t="s">
        <v>33</v>
      </c>
      <c r="R244" s="34" t="s">
        <v>33</v>
      </c>
      <c r="S244" s="34" t="s">
        <v>33</v>
      </c>
      <c r="T244" s="34" t="s">
        <v>33</v>
      </c>
      <c r="U244" s="34" t="s">
        <v>33</v>
      </c>
      <c r="V244" s="35"/>
      <c r="W244" s="33"/>
      <c r="X244" s="31" t="s">
        <v>35</v>
      </c>
      <c r="Y244" s="36"/>
      <c r="Z244" s="37" t="s">
        <v>33</v>
      </c>
    </row>
    <row r="245" spans="1:26" s="30" customFormat="1" x14ac:dyDescent="0.25">
      <c r="A245" s="70">
        <v>233</v>
      </c>
      <c r="B245" s="31" t="s">
        <v>32</v>
      </c>
      <c r="C245" s="31" t="s">
        <v>33</v>
      </c>
      <c r="D245" s="31"/>
      <c r="E245" s="31"/>
      <c r="F245" s="31" t="s">
        <v>272</v>
      </c>
      <c r="G245" s="31" t="s">
        <v>33</v>
      </c>
      <c r="H245" s="32">
        <v>42736</v>
      </c>
      <c r="I245" s="32">
        <v>43100</v>
      </c>
      <c r="J245" s="32">
        <v>43025</v>
      </c>
      <c r="K245" s="32">
        <v>43015</v>
      </c>
      <c r="L245" s="31"/>
      <c r="M245" s="31"/>
      <c r="N245" s="38" t="s">
        <v>34</v>
      </c>
      <c r="O245" s="33">
        <v>1004.62</v>
      </c>
      <c r="P245" s="34" t="s">
        <v>33</v>
      </c>
      <c r="Q245" s="34" t="s">
        <v>33</v>
      </c>
      <c r="R245" s="34" t="s">
        <v>33</v>
      </c>
      <c r="S245" s="34" t="s">
        <v>33</v>
      </c>
      <c r="T245" s="34" t="s">
        <v>33</v>
      </c>
      <c r="U245" s="34" t="s">
        <v>33</v>
      </c>
      <c r="V245" s="35"/>
      <c r="W245" s="33"/>
      <c r="X245" s="31" t="s">
        <v>36</v>
      </c>
      <c r="Y245" s="36"/>
      <c r="Z245" s="37" t="s">
        <v>33</v>
      </c>
    </row>
    <row r="246" spans="1:26" s="30" customFormat="1" x14ac:dyDescent="0.25">
      <c r="A246" s="70">
        <v>234</v>
      </c>
      <c r="B246" s="31" t="s">
        <v>32</v>
      </c>
      <c r="C246" s="31" t="s">
        <v>33</v>
      </c>
      <c r="D246" s="31"/>
      <c r="E246" s="31"/>
      <c r="F246" s="31" t="s">
        <v>273</v>
      </c>
      <c r="G246" s="31" t="s">
        <v>33</v>
      </c>
      <c r="H246" s="32">
        <v>42736</v>
      </c>
      <c r="I246" s="32">
        <v>43100</v>
      </c>
      <c r="J246" s="32">
        <v>43027</v>
      </c>
      <c r="K246" s="32">
        <v>43018</v>
      </c>
      <c r="L246" s="31"/>
      <c r="M246" s="31"/>
      <c r="N246" s="38" t="s">
        <v>34</v>
      </c>
      <c r="O246" s="33">
        <v>150.47999999999999</v>
      </c>
      <c r="P246" s="34">
        <v>150.47999999999999</v>
      </c>
      <c r="Q246" s="34" t="s">
        <v>33</v>
      </c>
      <c r="R246" s="34" t="s">
        <v>33</v>
      </c>
      <c r="S246" s="34" t="s">
        <v>33</v>
      </c>
      <c r="T246" s="34" t="s">
        <v>33</v>
      </c>
      <c r="U246" s="34" t="s">
        <v>33</v>
      </c>
      <c r="V246" s="35"/>
      <c r="W246" s="33"/>
      <c r="X246" s="31" t="s">
        <v>35</v>
      </c>
      <c r="Y246" s="36"/>
      <c r="Z246" s="37" t="s">
        <v>33</v>
      </c>
    </row>
    <row r="247" spans="1:26" s="30" customFormat="1" x14ac:dyDescent="0.25">
      <c r="A247" s="70">
        <v>235</v>
      </c>
      <c r="B247" s="31" t="s">
        <v>32</v>
      </c>
      <c r="C247" s="31" t="s">
        <v>33</v>
      </c>
      <c r="D247" s="31"/>
      <c r="E247" s="31"/>
      <c r="F247" s="31" t="s">
        <v>274</v>
      </c>
      <c r="G247" s="31" t="s">
        <v>33</v>
      </c>
      <c r="H247" s="32">
        <v>42736</v>
      </c>
      <c r="I247" s="32">
        <v>43100</v>
      </c>
      <c r="J247" s="32">
        <v>43105</v>
      </c>
      <c r="K247" s="32">
        <v>43018</v>
      </c>
      <c r="L247" s="31"/>
      <c r="M247" s="31"/>
      <c r="N247" s="38" t="s">
        <v>34</v>
      </c>
      <c r="O247" s="33">
        <v>200</v>
      </c>
      <c r="P247" s="34">
        <v>200</v>
      </c>
      <c r="Q247" s="34" t="s">
        <v>33</v>
      </c>
      <c r="R247" s="34" t="s">
        <v>33</v>
      </c>
      <c r="S247" s="34" t="s">
        <v>33</v>
      </c>
      <c r="T247" s="34" t="s">
        <v>33</v>
      </c>
      <c r="U247" s="34" t="s">
        <v>33</v>
      </c>
      <c r="V247" s="35"/>
      <c r="W247" s="33"/>
      <c r="X247" s="31" t="s">
        <v>35</v>
      </c>
      <c r="Y247" s="36"/>
      <c r="Z247" s="37" t="s">
        <v>33</v>
      </c>
    </row>
    <row r="248" spans="1:26" s="30" customFormat="1" x14ac:dyDescent="0.25">
      <c r="A248" s="70">
        <v>236</v>
      </c>
      <c r="B248" s="31" t="s">
        <v>32</v>
      </c>
      <c r="C248" s="31" t="s">
        <v>33</v>
      </c>
      <c r="D248" s="31"/>
      <c r="E248" s="31"/>
      <c r="F248" s="31" t="s">
        <v>275</v>
      </c>
      <c r="G248" s="31" t="s">
        <v>33</v>
      </c>
      <c r="H248" s="32">
        <v>42736</v>
      </c>
      <c r="I248" s="32">
        <v>43100</v>
      </c>
      <c r="J248" s="32">
        <v>43031</v>
      </c>
      <c r="K248" s="32">
        <v>43021</v>
      </c>
      <c r="L248" s="31"/>
      <c r="M248" s="31"/>
      <c r="N248" s="38" t="s">
        <v>34</v>
      </c>
      <c r="O248" s="33">
        <v>11008.5</v>
      </c>
      <c r="P248" s="34" t="s">
        <v>33</v>
      </c>
      <c r="Q248" s="34" t="s">
        <v>33</v>
      </c>
      <c r="R248" s="34" t="s">
        <v>33</v>
      </c>
      <c r="S248" s="34" t="s">
        <v>33</v>
      </c>
      <c r="T248" s="34" t="s">
        <v>33</v>
      </c>
      <c r="U248" s="34" t="s">
        <v>33</v>
      </c>
      <c r="V248" s="35"/>
      <c r="W248" s="33"/>
      <c r="X248" s="31" t="s">
        <v>36</v>
      </c>
      <c r="Y248" s="36"/>
      <c r="Z248" s="37" t="s">
        <v>33</v>
      </c>
    </row>
    <row r="249" spans="1:26" s="30" customFormat="1" x14ac:dyDescent="0.25">
      <c r="A249" s="70">
        <v>237</v>
      </c>
      <c r="B249" s="31" t="s">
        <v>32</v>
      </c>
      <c r="C249" s="31" t="s">
        <v>33</v>
      </c>
      <c r="D249" s="31"/>
      <c r="E249" s="31"/>
      <c r="F249" s="31" t="s">
        <v>276</v>
      </c>
      <c r="G249" s="31" t="s">
        <v>33</v>
      </c>
      <c r="H249" s="32">
        <v>42736</v>
      </c>
      <c r="I249" s="32">
        <v>43100</v>
      </c>
      <c r="J249" s="32">
        <v>43030</v>
      </c>
      <c r="K249" s="32">
        <v>43028</v>
      </c>
      <c r="L249" s="31"/>
      <c r="M249" s="31"/>
      <c r="N249" s="38" t="s">
        <v>34</v>
      </c>
      <c r="O249" s="33">
        <v>1065.3</v>
      </c>
      <c r="P249" s="34" t="s">
        <v>33</v>
      </c>
      <c r="Q249" s="34" t="s">
        <v>33</v>
      </c>
      <c r="R249" s="34" t="s">
        <v>33</v>
      </c>
      <c r="S249" s="34" t="s">
        <v>33</v>
      </c>
      <c r="T249" s="34" t="s">
        <v>33</v>
      </c>
      <c r="U249" s="34" t="s">
        <v>33</v>
      </c>
      <c r="V249" s="35"/>
      <c r="W249" s="33"/>
      <c r="X249" s="31" t="s">
        <v>36</v>
      </c>
      <c r="Y249" s="36"/>
      <c r="Z249" s="37" t="s">
        <v>33</v>
      </c>
    </row>
    <row r="250" spans="1:26" s="30" customFormat="1" ht="30" x14ac:dyDescent="0.25">
      <c r="A250" s="70">
        <v>238</v>
      </c>
      <c r="B250" s="31" t="s">
        <v>32</v>
      </c>
      <c r="C250" s="31" t="s">
        <v>33</v>
      </c>
      <c r="D250" s="31"/>
      <c r="E250" s="31"/>
      <c r="F250" s="31" t="s">
        <v>277</v>
      </c>
      <c r="G250" s="31" t="s">
        <v>33</v>
      </c>
      <c r="H250" s="32">
        <v>42736</v>
      </c>
      <c r="I250" s="32">
        <v>43100</v>
      </c>
      <c r="J250" s="32">
        <v>43041</v>
      </c>
      <c r="K250" s="32">
        <v>43028</v>
      </c>
      <c r="L250" s="31"/>
      <c r="M250" s="31"/>
      <c r="N250" s="38" t="s">
        <v>34</v>
      </c>
      <c r="O250" s="33">
        <v>41087.120000000003</v>
      </c>
      <c r="P250" s="34" t="s">
        <v>33</v>
      </c>
      <c r="Q250" s="34" t="s">
        <v>33</v>
      </c>
      <c r="R250" s="34" t="s">
        <v>33</v>
      </c>
      <c r="S250" s="34" t="s">
        <v>33</v>
      </c>
      <c r="T250" s="34" t="s">
        <v>33</v>
      </c>
      <c r="U250" s="34" t="s">
        <v>33</v>
      </c>
      <c r="V250" s="35"/>
      <c r="W250" s="33"/>
      <c r="X250" s="31" t="s">
        <v>38</v>
      </c>
      <c r="Y250" s="36"/>
      <c r="Z250" s="37" t="s">
        <v>33</v>
      </c>
    </row>
    <row r="251" spans="1:26" s="30" customFormat="1" x14ac:dyDescent="0.25">
      <c r="A251" s="70">
        <v>239</v>
      </c>
      <c r="B251" s="31" t="s">
        <v>32</v>
      </c>
      <c r="C251" s="31" t="s">
        <v>33</v>
      </c>
      <c r="D251" s="31"/>
      <c r="E251" s="31"/>
      <c r="F251" s="31" t="s">
        <v>278</v>
      </c>
      <c r="G251" s="31" t="s">
        <v>33</v>
      </c>
      <c r="H251" s="32">
        <v>42736</v>
      </c>
      <c r="I251" s="32">
        <v>43100</v>
      </c>
      <c r="J251" s="32">
        <v>43948</v>
      </c>
      <c r="K251" s="32">
        <v>43032</v>
      </c>
      <c r="L251" s="31"/>
      <c r="M251" s="31"/>
      <c r="N251" s="38"/>
      <c r="O251" s="33">
        <v>0</v>
      </c>
      <c r="P251" s="34">
        <v>0</v>
      </c>
      <c r="Q251" s="34" t="s">
        <v>33</v>
      </c>
      <c r="R251" s="34" t="s">
        <v>33</v>
      </c>
      <c r="S251" s="34" t="s">
        <v>33</v>
      </c>
      <c r="T251" s="34" t="s">
        <v>33</v>
      </c>
      <c r="U251" s="34" t="s">
        <v>33</v>
      </c>
      <c r="V251" s="35" t="s">
        <v>34</v>
      </c>
      <c r="W251" s="33">
        <v>13000</v>
      </c>
      <c r="X251" s="31" t="s">
        <v>35</v>
      </c>
      <c r="Y251" s="36"/>
      <c r="Z251" s="37" t="s">
        <v>33</v>
      </c>
    </row>
    <row r="252" spans="1:26" s="30" customFormat="1" x14ac:dyDescent="0.25">
      <c r="A252" s="70">
        <v>240</v>
      </c>
      <c r="B252" s="31" t="s">
        <v>32</v>
      </c>
      <c r="C252" s="31" t="s">
        <v>33</v>
      </c>
      <c r="D252" s="31"/>
      <c r="E252" s="31"/>
      <c r="F252" s="31" t="s">
        <v>279</v>
      </c>
      <c r="G252" s="31" t="s">
        <v>33</v>
      </c>
      <c r="H252" s="32">
        <v>42736</v>
      </c>
      <c r="I252" s="32">
        <v>43100</v>
      </c>
      <c r="J252" s="32">
        <v>43067</v>
      </c>
      <c r="K252" s="32">
        <v>43036</v>
      </c>
      <c r="L252" s="31"/>
      <c r="M252" s="31"/>
      <c r="N252" s="38" t="s">
        <v>34</v>
      </c>
      <c r="O252" s="33">
        <v>1977.59</v>
      </c>
      <c r="P252" s="34">
        <v>1977.59</v>
      </c>
      <c r="Q252" s="34" t="s">
        <v>33</v>
      </c>
      <c r="R252" s="34" t="s">
        <v>33</v>
      </c>
      <c r="S252" s="34" t="s">
        <v>33</v>
      </c>
      <c r="T252" s="34" t="s">
        <v>33</v>
      </c>
      <c r="U252" s="34" t="s">
        <v>33</v>
      </c>
      <c r="V252" s="35"/>
      <c r="W252" s="33"/>
      <c r="X252" s="31" t="s">
        <v>35</v>
      </c>
      <c r="Y252" s="36"/>
      <c r="Z252" s="37" t="s">
        <v>33</v>
      </c>
    </row>
    <row r="253" spans="1:26" s="30" customFormat="1" x14ac:dyDescent="0.25">
      <c r="A253" s="70">
        <v>241</v>
      </c>
      <c r="B253" s="31" t="s">
        <v>32</v>
      </c>
      <c r="C253" s="31" t="s">
        <v>33</v>
      </c>
      <c r="D253" s="31"/>
      <c r="E253" s="31"/>
      <c r="F253" s="31" t="s">
        <v>280</v>
      </c>
      <c r="G253" s="31" t="s">
        <v>33</v>
      </c>
      <c r="H253" s="32">
        <v>42736</v>
      </c>
      <c r="I253" s="32">
        <v>43100</v>
      </c>
      <c r="J253" s="32">
        <v>43038</v>
      </c>
      <c r="K253" s="32">
        <v>43037</v>
      </c>
      <c r="L253" s="31"/>
      <c r="M253" s="31"/>
      <c r="N253" s="38" t="s">
        <v>34</v>
      </c>
      <c r="O253" s="33">
        <v>4895.58</v>
      </c>
      <c r="P253" s="34" t="s">
        <v>33</v>
      </c>
      <c r="Q253" s="34" t="s">
        <v>33</v>
      </c>
      <c r="R253" s="34" t="s">
        <v>33</v>
      </c>
      <c r="S253" s="34" t="s">
        <v>33</v>
      </c>
      <c r="T253" s="34" t="s">
        <v>33</v>
      </c>
      <c r="U253" s="34" t="s">
        <v>33</v>
      </c>
      <c r="V253" s="35"/>
      <c r="W253" s="33"/>
      <c r="X253" s="31" t="s">
        <v>36</v>
      </c>
      <c r="Y253" s="36"/>
      <c r="Z253" s="37" t="s">
        <v>33</v>
      </c>
    </row>
    <row r="254" spans="1:26" s="30" customFormat="1" x14ac:dyDescent="0.25">
      <c r="A254" s="70">
        <v>242</v>
      </c>
      <c r="B254" s="31" t="s">
        <v>32</v>
      </c>
      <c r="C254" s="31" t="s">
        <v>33</v>
      </c>
      <c r="D254" s="31"/>
      <c r="E254" s="31"/>
      <c r="F254" s="31" t="s">
        <v>281</v>
      </c>
      <c r="G254" s="31" t="s">
        <v>33</v>
      </c>
      <c r="H254" s="32">
        <v>42736</v>
      </c>
      <c r="I254" s="32">
        <v>43100</v>
      </c>
      <c r="J254" s="32">
        <v>43038</v>
      </c>
      <c r="K254" s="32">
        <v>43037</v>
      </c>
      <c r="L254" s="31"/>
      <c r="M254" s="31"/>
      <c r="N254" s="38" t="s">
        <v>34</v>
      </c>
      <c r="O254" s="33">
        <v>6367.32</v>
      </c>
      <c r="P254" s="34" t="s">
        <v>33</v>
      </c>
      <c r="Q254" s="34" t="s">
        <v>33</v>
      </c>
      <c r="R254" s="34" t="s">
        <v>33</v>
      </c>
      <c r="S254" s="34" t="s">
        <v>33</v>
      </c>
      <c r="T254" s="34" t="s">
        <v>33</v>
      </c>
      <c r="U254" s="34" t="s">
        <v>33</v>
      </c>
      <c r="V254" s="35"/>
      <c r="W254" s="33"/>
      <c r="X254" s="31" t="s">
        <v>36</v>
      </c>
      <c r="Y254" s="36"/>
      <c r="Z254" s="37" t="s">
        <v>33</v>
      </c>
    </row>
    <row r="255" spans="1:26" s="30" customFormat="1" x14ac:dyDescent="0.25">
      <c r="A255" s="70">
        <v>243</v>
      </c>
      <c r="B255" s="31" t="s">
        <v>32</v>
      </c>
      <c r="C255" s="31" t="s">
        <v>33</v>
      </c>
      <c r="D255" s="31"/>
      <c r="E255" s="31"/>
      <c r="F255" s="31" t="s">
        <v>282</v>
      </c>
      <c r="G255" s="31" t="s">
        <v>33</v>
      </c>
      <c r="H255" s="32">
        <v>42736</v>
      </c>
      <c r="I255" s="32">
        <v>43100</v>
      </c>
      <c r="J255" s="32">
        <v>43047</v>
      </c>
      <c r="K255" s="32">
        <v>43037</v>
      </c>
      <c r="L255" s="31"/>
      <c r="M255" s="31"/>
      <c r="N255" s="31"/>
      <c r="O255" s="33">
        <v>0</v>
      </c>
      <c r="P255" s="34">
        <v>0</v>
      </c>
      <c r="Q255" s="34" t="s">
        <v>33</v>
      </c>
      <c r="R255" s="34" t="s">
        <v>33</v>
      </c>
      <c r="S255" s="34" t="s">
        <v>33</v>
      </c>
      <c r="T255" s="34" t="s">
        <v>33</v>
      </c>
      <c r="U255" s="34" t="s">
        <v>33</v>
      </c>
      <c r="V255" s="35"/>
      <c r="W255" s="33"/>
      <c r="X255" s="31" t="s">
        <v>35</v>
      </c>
      <c r="Y255" s="36"/>
      <c r="Z255" s="37" t="s">
        <v>33</v>
      </c>
    </row>
    <row r="256" spans="1:26" s="30" customFormat="1" x14ac:dyDescent="0.25">
      <c r="A256" s="70">
        <v>244</v>
      </c>
      <c r="B256" s="31" t="s">
        <v>32</v>
      </c>
      <c r="C256" s="31" t="s">
        <v>33</v>
      </c>
      <c r="D256" s="31"/>
      <c r="E256" s="31"/>
      <c r="F256" s="31" t="s">
        <v>283</v>
      </c>
      <c r="G256" s="31" t="s">
        <v>33</v>
      </c>
      <c r="H256" s="32">
        <v>42736</v>
      </c>
      <c r="I256" s="32">
        <v>43100</v>
      </c>
      <c r="J256" s="32">
        <v>43053</v>
      </c>
      <c r="K256" s="32">
        <v>43037</v>
      </c>
      <c r="L256" s="31"/>
      <c r="M256" s="31"/>
      <c r="N256" s="38" t="s">
        <v>34</v>
      </c>
      <c r="O256" s="33">
        <v>126.72</v>
      </c>
      <c r="P256" s="34">
        <v>126.72</v>
      </c>
      <c r="Q256" s="34" t="s">
        <v>33</v>
      </c>
      <c r="R256" s="34" t="s">
        <v>33</v>
      </c>
      <c r="S256" s="34" t="s">
        <v>33</v>
      </c>
      <c r="T256" s="34" t="s">
        <v>33</v>
      </c>
      <c r="U256" s="34" t="s">
        <v>33</v>
      </c>
      <c r="V256" s="35"/>
      <c r="W256" s="33"/>
      <c r="X256" s="31" t="s">
        <v>35</v>
      </c>
      <c r="Y256" s="36"/>
      <c r="Z256" s="37" t="s">
        <v>33</v>
      </c>
    </row>
    <row r="257" spans="1:26" s="30" customFormat="1" x14ac:dyDescent="0.25">
      <c r="A257" s="70">
        <v>245</v>
      </c>
      <c r="B257" s="31" t="s">
        <v>32</v>
      </c>
      <c r="C257" s="31" t="s">
        <v>33</v>
      </c>
      <c r="D257" s="31"/>
      <c r="E257" s="31"/>
      <c r="F257" s="31" t="s">
        <v>284</v>
      </c>
      <c r="G257" s="31" t="s">
        <v>33</v>
      </c>
      <c r="H257" s="32">
        <v>42736</v>
      </c>
      <c r="I257" s="32">
        <v>43100</v>
      </c>
      <c r="J257" s="32">
        <v>43054</v>
      </c>
      <c r="K257" s="32">
        <v>43037</v>
      </c>
      <c r="L257" s="31"/>
      <c r="M257" s="31"/>
      <c r="N257" s="38" t="s">
        <v>34</v>
      </c>
      <c r="O257" s="33">
        <v>1912.72</v>
      </c>
      <c r="P257" s="34" t="s">
        <v>33</v>
      </c>
      <c r="Q257" s="34" t="s">
        <v>33</v>
      </c>
      <c r="R257" s="34" t="s">
        <v>33</v>
      </c>
      <c r="S257" s="34" t="s">
        <v>33</v>
      </c>
      <c r="T257" s="34" t="s">
        <v>33</v>
      </c>
      <c r="U257" s="34" t="s">
        <v>33</v>
      </c>
      <c r="V257" s="35"/>
      <c r="W257" s="33"/>
      <c r="X257" s="31" t="s">
        <v>36</v>
      </c>
      <c r="Y257" s="36"/>
      <c r="Z257" s="37" t="s">
        <v>33</v>
      </c>
    </row>
    <row r="258" spans="1:26" s="30" customFormat="1" x14ac:dyDescent="0.25">
      <c r="A258" s="70">
        <v>246</v>
      </c>
      <c r="B258" s="31" t="s">
        <v>32</v>
      </c>
      <c r="C258" s="31" t="s">
        <v>33</v>
      </c>
      <c r="D258" s="31"/>
      <c r="E258" s="31"/>
      <c r="F258" s="31" t="s">
        <v>285</v>
      </c>
      <c r="G258" s="31" t="s">
        <v>33</v>
      </c>
      <c r="H258" s="32">
        <v>42736</v>
      </c>
      <c r="I258" s="32">
        <v>43100</v>
      </c>
      <c r="J258" s="32">
        <v>43068</v>
      </c>
      <c r="K258" s="32">
        <v>43037</v>
      </c>
      <c r="L258" s="31"/>
      <c r="M258" s="31"/>
      <c r="N258" s="31"/>
      <c r="O258" s="33">
        <v>0</v>
      </c>
      <c r="P258" s="34">
        <v>0</v>
      </c>
      <c r="Q258" s="34" t="s">
        <v>33</v>
      </c>
      <c r="R258" s="34" t="s">
        <v>33</v>
      </c>
      <c r="S258" s="34" t="s">
        <v>33</v>
      </c>
      <c r="T258" s="34" t="s">
        <v>33</v>
      </c>
      <c r="U258" s="34" t="s">
        <v>33</v>
      </c>
      <c r="V258" s="35"/>
      <c r="W258" s="33"/>
      <c r="X258" s="31" t="s">
        <v>35</v>
      </c>
      <c r="Y258" s="36"/>
      <c r="Z258" s="37" t="s">
        <v>33</v>
      </c>
    </row>
    <row r="259" spans="1:26" s="30" customFormat="1" x14ac:dyDescent="0.25">
      <c r="A259" s="70">
        <v>247</v>
      </c>
      <c r="B259" s="31" t="s">
        <v>32</v>
      </c>
      <c r="C259" s="31" t="s">
        <v>33</v>
      </c>
      <c r="D259" s="31"/>
      <c r="E259" s="31"/>
      <c r="F259" s="31" t="s">
        <v>286</v>
      </c>
      <c r="G259" s="31" t="s">
        <v>33</v>
      </c>
      <c r="H259" s="32">
        <v>42736</v>
      </c>
      <c r="I259" s="32">
        <v>43100</v>
      </c>
      <c r="J259" s="32">
        <v>43068</v>
      </c>
      <c r="K259" s="32">
        <v>43037</v>
      </c>
      <c r="L259" s="31"/>
      <c r="M259" s="31"/>
      <c r="N259" s="31"/>
      <c r="O259" s="33">
        <v>0</v>
      </c>
      <c r="P259" s="34">
        <v>0</v>
      </c>
      <c r="Q259" s="34" t="s">
        <v>33</v>
      </c>
      <c r="R259" s="34" t="s">
        <v>33</v>
      </c>
      <c r="S259" s="34" t="s">
        <v>33</v>
      </c>
      <c r="T259" s="34" t="s">
        <v>33</v>
      </c>
      <c r="U259" s="34" t="s">
        <v>33</v>
      </c>
      <c r="V259" s="35"/>
      <c r="W259" s="33"/>
      <c r="X259" s="31" t="s">
        <v>35</v>
      </c>
      <c r="Y259" s="36"/>
      <c r="Z259" s="37" t="s">
        <v>33</v>
      </c>
    </row>
    <row r="260" spans="1:26" s="30" customFormat="1" x14ac:dyDescent="0.25">
      <c r="A260" s="70">
        <v>248</v>
      </c>
      <c r="B260" s="31" t="s">
        <v>32</v>
      </c>
      <c r="C260" s="31" t="s">
        <v>33</v>
      </c>
      <c r="D260" s="31"/>
      <c r="E260" s="31"/>
      <c r="F260" s="31" t="s">
        <v>287</v>
      </c>
      <c r="G260" s="31" t="s">
        <v>33</v>
      </c>
      <c r="H260" s="32">
        <v>42736</v>
      </c>
      <c r="I260" s="32">
        <v>43100</v>
      </c>
      <c r="J260" s="32">
        <v>43074</v>
      </c>
      <c r="K260" s="32">
        <v>43037</v>
      </c>
      <c r="L260" s="31"/>
      <c r="M260" s="31"/>
      <c r="N260" s="38" t="s">
        <v>34</v>
      </c>
      <c r="O260" s="33">
        <v>460</v>
      </c>
      <c r="P260" s="34">
        <v>460</v>
      </c>
      <c r="Q260" s="34" t="s">
        <v>33</v>
      </c>
      <c r="R260" s="34" t="s">
        <v>33</v>
      </c>
      <c r="S260" s="34" t="s">
        <v>33</v>
      </c>
      <c r="T260" s="34" t="s">
        <v>33</v>
      </c>
      <c r="U260" s="34" t="s">
        <v>33</v>
      </c>
      <c r="V260" s="35"/>
      <c r="W260" s="33"/>
      <c r="X260" s="31" t="s">
        <v>35</v>
      </c>
      <c r="Y260" s="36"/>
      <c r="Z260" s="37" t="s">
        <v>33</v>
      </c>
    </row>
    <row r="261" spans="1:26" s="30" customFormat="1" x14ac:dyDescent="0.25">
      <c r="A261" s="70">
        <v>249</v>
      </c>
      <c r="B261" s="31" t="s">
        <v>32</v>
      </c>
      <c r="C261" s="31" t="s">
        <v>33</v>
      </c>
      <c r="D261" s="31"/>
      <c r="E261" s="31"/>
      <c r="F261" s="31" t="s">
        <v>288</v>
      </c>
      <c r="G261" s="31" t="s">
        <v>33</v>
      </c>
      <c r="H261" s="32">
        <v>42736</v>
      </c>
      <c r="I261" s="32">
        <v>43100</v>
      </c>
      <c r="J261" s="32">
        <v>43083</v>
      </c>
      <c r="K261" s="32">
        <v>43037</v>
      </c>
      <c r="L261" s="31"/>
      <c r="M261" s="31"/>
      <c r="N261" s="31"/>
      <c r="O261" s="33">
        <v>0</v>
      </c>
      <c r="P261" s="34">
        <v>0</v>
      </c>
      <c r="Q261" s="34" t="s">
        <v>33</v>
      </c>
      <c r="R261" s="34" t="s">
        <v>33</v>
      </c>
      <c r="S261" s="34" t="s">
        <v>33</v>
      </c>
      <c r="T261" s="34" t="s">
        <v>33</v>
      </c>
      <c r="U261" s="34" t="s">
        <v>33</v>
      </c>
      <c r="V261" s="35"/>
      <c r="W261" s="33"/>
      <c r="X261" s="31" t="s">
        <v>35</v>
      </c>
      <c r="Y261" s="36"/>
      <c r="Z261" s="37" t="s">
        <v>33</v>
      </c>
    </row>
    <row r="262" spans="1:26" s="30" customFormat="1" x14ac:dyDescent="0.25">
      <c r="A262" s="70">
        <v>250</v>
      </c>
      <c r="B262" s="31" t="s">
        <v>32</v>
      </c>
      <c r="C262" s="31" t="s">
        <v>33</v>
      </c>
      <c r="D262" s="31"/>
      <c r="E262" s="31"/>
      <c r="F262" s="31" t="s">
        <v>289</v>
      </c>
      <c r="G262" s="31" t="s">
        <v>33</v>
      </c>
      <c r="H262" s="32">
        <v>42736</v>
      </c>
      <c r="I262" s="32">
        <v>43100</v>
      </c>
      <c r="J262" s="32">
        <v>43038</v>
      </c>
      <c r="K262" s="32">
        <v>43038</v>
      </c>
      <c r="L262" s="31"/>
      <c r="M262" s="31"/>
      <c r="N262" s="38" t="s">
        <v>34</v>
      </c>
      <c r="O262" s="33">
        <v>4719.3999999999996</v>
      </c>
      <c r="P262" s="34" t="s">
        <v>33</v>
      </c>
      <c r="Q262" s="34" t="s">
        <v>33</v>
      </c>
      <c r="R262" s="34" t="s">
        <v>33</v>
      </c>
      <c r="S262" s="34" t="s">
        <v>33</v>
      </c>
      <c r="T262" s="34" t="s">
        <v>33</v>
      </c>
      <c r="U262" s="34" t="s">
        <v>33</v>
      </c>
      <c r="V262" s="35"/>
      <c r="W262" s="33"/>
      <c r="X262" s="31" t="s">
        <v>36</v>
      </c>
      <c r="Y262" s="36"/>
      <c r="Z262" s="37" t="s">
        <v>33</v>
      </c>
    </row>
    <row r="263" spans="1:26" s="30" customFormat="1" x14ac:dyDescent="0.25">
      <c r="A263" s="70">
        <v>251</v>
      </c>
      <c r="B263" s="31" t="s">
        <v>32</v>
      </c>
      <c r="C263" s="31" t="s">
        <v>33</v>
      </c>
      <c r="D263" s="31"/>
      <c r="E263" s="31"/>
      <c r="F263" s="31" t="s">
        <v>290</v>
      </c>
      <c r="G263" s="31" t="s">
        <v>33</v>
      </c>
      <c r="H263" s="32">
        <v>42736</v>
      </c>
      <c r="I263" s="32">
        <v>43100</v>
      </c>
      <c r="J263" s="32">
        <v>43038</v>
      </c>
      <c r="K263" s="32">
        <v>43038</v>
      </c>
      <c r="L263" s="31"/>
      <c r="M263" s="31"/>
      <c r="N263" s="38" t="s">
        <v>34</v>
      </c>
      <c r="O263" s="33">
        <v>1990.03</v>
      </c>
      <c r="P263" s="34" t="s">
        <v>33</v>
      </c>
      <c r="Q263" s="34" t="s">
        <v>33</v>
      </c>
      <c r="R263" s="34" t="s">
        <v>33</v>
      </c>
      <c r="S263" s="34" t="s">
        <v>33</v>
      </c>
      <c r="T263" s="34" t="s">
        <v>33</v>
      </c>
      <c r="U263" s="34" t="s">
        <v>33</v>
      </c>
      <c r="V263" s="35"/>
      <c r="W263" s="33"/>
      <c r="X263" s="31" t="s">
        <v>36</v>
      </c>
      <c r="Y263" s="36"/>
      <c r="Z263" s="37" t="s">
        <v>33</v>
      </c>
    </row>
    <row r="264" spans="1:26" s="30" customFormat="1" x14ac:dyDescent="0.25">
      <c r="A264" s="70">
        <v>252</v>
      </c>
      <c r="B264" s="31" t="s">
        <v>32</v>
      </c>
      <c r="C264" s="31" t="s">
        <v>33</v>
      </c>
      <c r="D264" s="31"/>
      <c r="E264" s="31"/>
      <c r="F264" s="31" t="s">
        <v>291</v>
      </c>
      <c r="G264" s="31" t="s">
        <v>33</v>
      </c>
      <c r="H264" s="32">
        <v>42736</v>
      </c>
      <c r="I264" s="32">
        <v>43100</v>
      </c>
      <c r="J264" s="32">
        <v>43042</v>
      </c>
      <c r="K264" s="32">
        <v>43038</v>
      </c>
      <c r="L264" s="31"/>
      <c r="M264" s="31"/>
      <c r="N264" s="38" t="s">
        <v>34</v>
      </c>
      <c r="O264" s="33">
        <v>2411.69</v>
      </c>
      <c r="P264" s="34" t="s">
        <v>33</v>
      </c>
      <c r="Q264" s="34" t="s">
        <v>33</v>
      </c>
      <c r="R264" s="34" t="s">
        <v>33</v>
      </c>
      <c r="S264" s="34" t="s">
        <v>33</v>
      </c>
      <c r="T264" s="34" t="s">
        <v>33</v>
      </c>
      <c r="U264" s="34" t="s">
        <v>33</v>
      </c>
      <c r="V264" s="35"/>
      <c r="W264" s="33"/>
      <c r="X264" s="31" t="s">
        <v>36</v>
      </c>
      <c r="Y264" s="36"/>
      <c r="Z264" s="37" t="s">
        <v>33</v>
      </c>
    </row>
    <row r="265" spans="1:26" s="30" customFormat="1" x14ac:dyDescent="0.25">
      <c r="A265" s="70">
        <v>253</v>
      </c>
      <c r="B265" s="31" t="s">
        <v>32</v>
      </c>
      <c r="C265" s="31" t="s">
        <v>33</v>
      </c>
      <c r="D265" s="31"/>
      <c r="E265" s="31"/>
      <c r="F265" s="31" t="s">
        <v>292</v>
      </c>
      <c r="G265" s="31" t="s">
        <v>33</v>
      </c>
      <c r="H265" s="32">
        <v>42736</v>
      </c>
      <c r="I265" s="32">
        <v>43100</v>
      </c>
      <c r="J265" s="32">
        <v>43159</v>
      </c>
      <c r="K265" s="32">
        <v>43038</v>
      </c>
      <c r="L265" s="31"/>
      <c r="M265" s="31"/>
      <c r="N265" s="31"/>
      <c r="O265" s="33">
        <v>0</v>
      </c>
      <c r="P265" s="34">
        <v>0</v>
      </c>
      <c r="Q265" s="34" t="s">
        <v>33</v>
      </c>
      <c r="R265" s="34" t="s">
        <v>33</v>
      </c>
      <c r="S265" s="34" t="s">
        <v>33</v>
      </c>
      <c r="T265" s="34" t="s">
        <v>33</v>
      </c>
      <c r="U265" s="34" t="s">
        <v>33</v>
      </c>
      <c r="V265" s="35"/>
      <c r="W265" s="33"/>
      <c r="X265" s="31" t="s">
        <v>35</v>
      </c>
      <c r="Y265" s="36"/>
      <c r="Z265" s="37" t="s">
        <v>33</v>
      </c>
    </row>
    <row r="266" spans="1:26" s="30" customFormat="1" x14ac:dyDescent="0.25">
      <c r="A266" s="70">
        <v>254</v>
      </c>
      <c r="B266" s="31" t="s">
        <v>32</v>
      </c>
      <c r="C266" s="31" t="s">
        <v>33</v>
      </c>
      <c r="D266" s="31"/>
      <c r="E266" s="31"/>
      <c r="F266" s="31" t="s">
        <v>293</v>
      </c>
      <c r="G266" s="31" t="s">
        <v>33</v>
      </c>
      <c r="H266" s="32">
        <v>42736</v>
      </c>
      <c r="I266" s="32">
        <v>43100</v>
      </c>
      <c r="J266" s="32">
        <v>43110</v>
      </c>
      <c r="K266" s="32">
        <v>43039</v>
      </c>
      <c r="L266" s="31"/>
      <c r="M266" s="31"/>
      <c r="N266" s="38" t="s">
        <v>34</v>
      </c>
      <c r="O266" s="33">
        <v>1550</v>
      </c>
      <c r="P266" s="34">
        <v>1550</v>
      </c>
      <c r="Q266" s="34" t="s">
        <v>33</v>
      </c>
      <c r="R266" s="34" t="s">
        <v>33</v>
      </c>
      <c r="S266" s="34" t="s">
        <v>33</v>
      </c>
      <c r="T266" s="34" t="s">
        <v>33</v>
      </c>
      <c r="U266" s="34" t="s">
        <v>33</v>
      </c>
      <c r="V266" s="35"/>
      <c r="W266" s="33"/>
      <c r="X266" s="31" t="s">
        <v>35</v>
      </c>
      <c r="Y266" s="36"/>
      <c r="Z266" s="37" t="s">
        <v>33</v>
      </c>
    </row>
    <row r="267" spans="1:26" s="30" customFormat="1" x14ac:dyDescent="0.25">
      <c r="A267" s="70">
        <v>255</v>
      </c>
      <c r="B267" s="31" t="s">
        <v>32</v>
      </c>
      <c r="C267" s="31" t="s">
        <v>33</v>
      </c>
      <c r="D267" s="31"/>
      <c r="E267" s="31"/>
      <c r="F267" s="31" t="s">
        <v>294</v>
      </c>
      <c r="G267" s="31" t="s">
        <v>33</v>
      </c>
      <c r="H267" s="32">
        <v>42736</v>
      </c>
      <c r="I267" s="32">
        <v>43100</v>
      </c>
      <c r="J267" s="32">
        <v>43042</v>
      </c>
      <c r="K267" s="32">
        <v>43042</v>
      </c>
      <c r="L267" s="31"/>
      <c r="M267" s="31"/>
      <c r="N267" s="38" t="s">
        <v>34</v>
      </c>
      <c r="O267" s="33">
        <v>4401.92</v>
      </c>
      <c r="P267" s="34" t="s">
        <v>33</v>
      </c>
      <c r="Q267" s="34" t="s">
        <v>33</v>
      </c>
      <c r="R267" s="34" t="s">
        <v>33</v>
      </c>
      <c r="S267" s="34" t="s">
        <v>33</v>
      </c>
      <c r="T267" s="34" t="s">
        <v>33</v>
      </c>
      <c r="U267" s="34" t="s">
        <v>33</v>
      </c>
      <c r="V267" s="35"/>
      <c r="W267" s="33"/>
      <c r="X267" s="31" t="s">
        <v>37</v>
      </c>
      <c r="Y267" s="36"/>
      <c r="Z267" s="37" t="s">
        <v>33</v>
      </c>
    </row>
    <row r="268" spans="1:26" s="30" customFormat="1" x14ac:dyDescent="0.25">
      <c r="A268" s="70">
        <v>256</v>
      </c>
      <c r="B268" s="31" t="s">
        <v>32</v>
      </c>
      <c r="C268" s="31" t="s">
        <v>33</v>
      </c>
      <c r="D268" s="31"/>
      <c r="E268" s="31"/>
      <c r="F268" s="31" t="s">
        <v>295</v>
      </c>
      <c r="G268" s="31" t="s">
        <v>33</v>
      </c>
      <c r="H268" s="32">
        <v>42736</v>
      </c>
      <c r="I268" s="32">
        <v>43100</v>
      </c>
      <c r="J268" s="32">
        <v>43062</v>
      </c>
      <c r="K268" s="32">
        <v>43048</v>
      </c>
      <c r="L268" s="31"/>
      <c r="M268" s="31"/>
      <c r="N268" s="31"/>
      <c r="O268" s="33">
        <v>0</v>
      </c>
      <c r="P268" s="34">
        <v>0</v>
      </c>
      <c r="Q268" s="34" t="s">
        <v>33</v>
      </c>
      <c r="R268" s="34" t="s">
        <v>33</v>
      </c>
      <c r="S268" s="34" t="s">
        <v>33</v>
      </c>
      <c r="T268" s="34" t="s">
        <v>33</v>
      </c>
      <c r="U268" s="34" t="s">
        <v>33</v>
      </c>
      <c r="V268" s="35"/>
      <c r="W268" s="33"/>
      <c r="X268" s="31" t="s">
        <v>35</v>
      </c>
      <c r="Y268" s="36"/>
      <c r="Z268" s="37" t="s">
        <v>33</v>
      </c>
    </row>
    <row r="269" spans="1:26" s="30" customFormat="1" x14ac:dyDescent="0.25">
      <c r="A269" s="70">
        <v>257</v>
      </c>
      <c r="B269" s="31" t="s">
        <v>32</v>
      </c>
      <c r="C269" s="31" t="s">
        <v>33</v>
      </c>
      <c r="D269" s="31"/>
      <c r="E269" s="31"/>
      <c r="F269" s="31" t="s">
        <v>296</v>
      </c>
      <c r="G269" s="31" t="s">
        <v>33</v>
      </c>
      <c r="H269" s="32">
        <v>42736</v>
      </c>
      <c r="I269" s="32">
        <v>43100</v>
      </c>
      <c r="J269" s="32">
        <v>43054</v>
      </c>
      <c r="K269" s="32">
        <v>43050</v>
      </c>
      <c r="L269" s="31"/>
      <c r="M269" s="31"/>
      <c r="N269" s="38" t="s">
        <v>34</v>
      </c>
      <c r="O269" s="33">
        <v>3024.53</v>
      </c>
      <c r="P269" s="34" t="s">
        <v>33</v>
      </c>
      <c r="Q269" s="34" t="s">
        <v>33</v>
      </c>
      <c r="R269" s="34" t="s">
        <v>33</v>
      </c>
      <c r="S269" s="34" t="s">
        <v>33</v>
      </c>
      <c r="T269" s="34" t="s">
        <v>33</v>
      </c>
      <c r="U269" s="34" t="s">
        <v>33</v>
      </c>
      <c r="V269" s="35"/>
      <c r="W269" s="33"/>
      <c r="X269" s="31" t="s">
        <v>36</v>
      </c>
      <c r="Y269" s="36"/>
      <c r="Z269" s="37" t="s">
        <v>33</v>
      </c>
    </row>
    <row r="270" spans="1:26" s="30" customFormat="1" x14ac:dyDescent="0.25">
      <c r="A270" s="70">
        <v>258</v>
      </c>
      <c r="B270" s="31" t="s">
        <v>32</v>
      </c>
      <c r="C270" s="31" t="s">
        <v>33</v>
      </c>
      <c r="D270" s="31"/>
      <c r="E270" s="31"/>
      <c r="F270" s="31" t="s">
        <v>297</v>
      </c>
      <c r="G270" s="31" t="s">
        <v>33</v>
      </c>
      <c r="H270" s="32">
        <v>42736</v>
      </c>
      <c r="I270" s="32">
        <v>43100</v>
      </c>
      <c r="J270" s="32">
        <v>43054</v>
      </c>
      <c r="K270" s="32">
        <v>43053</v>
      </c>
      <c r="L270" s="31"/>
      <c r="M270" s="31"/>
      <c r="N270" s="31"/>
      <c r="O270" s="33">
        <v>0</v>
      </c>
      <c r="P270" s="34">
        <v>0</v>
      </c>
      <c r="Q270" s="34" t="s">
        <v>33</v>
      </c>
      <c r="R270" s="34" t="s">
        <v>33</v>
      </c>
      <c r="S270" s="34" t="s">
        <v>33</v>
      </c>
      <c r="T270" s="34" t="s">
        <v>33</v>
      </c>
      <c r="U270" s="34" t="s">
        <v>33</v>
      </c>
      <c r="V270" s="35"/>
      <c r="W270" s="33"/>
      <c r="X270" s="31" t="s">
        <v>35</v>
      </c>
      <c r="Y270" s="36"/>
      <c r="Z270" s="37" t="s">
        <v>33</v>
      </c>
    </row>
    <row r="271" spans="1:26" s="30" customFormat="1" x14ac:dyDescent="0.25">
      <c r="A271" s="70">
        <v>259</v>
      </c>
      <c r="B271" s="31" t="s">
        <v>32</v>
      </c>
      <c r="C271" s="31" t="s">
        <v>33</v>
      </c>
      <c r="D271" s="31"/>
      <c r="E271" s="31"/>
      <c r="F271" s="31" t="s">
        <v>298</v>
      </c>
      <c r="G271" s="31" t="s">
        <v>33</v>
      </c>
      <c r="H271" s="32">
        <v>42736</v>
      </c>
      <c r="I271" s="32">
        <v>43100</v>
      </c>
      <c r="J271" s="32">
        <v>43056</v>
      </c>
      <c r="K271" s="32">
        <v>43054</v>
      </c>
      <c r="L271" s="31"/>
      <c r="M271" s="31"/>
      <c r="N271" s="31"/>
      <c r="O271" s="33">
        <v>0</v>
      </c>
      <c r="P271" s="34" t="s">
        <v>33</v>
      </c>
      <c r="Q271" s="34" t="s">
        <v>33</v>
      </c>
      <c r="R271" s="34" t="s">
        <v>33</v>
      </c>
      <c r="S271" s="34" t="s">
        <v>33</v>
      </c>
      <c r="T271" s="34" t="s">
        <v>33</v>
      </c>
      <c r="U271" s="34" t="s">
        <v>33</v>
      </c>
      <c r="V271" s="35"/>
      <c r="W271" s="33"/>
      <c r="X271" s="31" t="s">
        <v>36</v>
      </c>
      <c r="Y271" s="36"/>
      <c r="Z271" s="37" t="s">
        <v>33</v>
      </c>
    </row>
    <row r="272" spans="1:26" s="30" customFormat="1" x14ac:dyDescent="0.25">
      <c r="A272" s="70">
        <v>260</v>
      </c>
      <c r="B272" s="31" t="s">
        <v>32</v>
      </c>
      <c r="C272" s="31" t="s">
        <v>33</v>
      </c>
      <c r="D272" s="31"/>
      <c r="E272" s="31"/>
      <c r="F272" s="31" t="s">
        <v>299</v>
      </c>
      <c r="G272" s="31" t="s">
        <v>33</v>
      </c>
      <c r="H272" s="32">
        <v>42736</v>
      </c>
      <c r="I272" s="32">
        <v>43100</v>
      </c>
      <c r="J272" s="32">
        <v>43089</v>
      </c>
      <c r="K272" s="32">
        <v>43061</v>
      </c>
      <c r="L272" s="31"/>
      <c r="M272" s="31"/>
      <c r="N272" s="31"/>
      <c r="O272" s="33">
        <v>0</v>
      </c>
      <c r="P272" s="34" t="s">
        <v>33</v>
      </c>
      <c r="Q272" s="34" t="s">
        <v>33</v>
      </c>
      <c r="R272" s="34" t="s">
        <v>33</v>
      </c>
      <c r="S272" s="34" t="s">
        <v>33</v>
      </c>
      <c r="T272" s="34" t="s">
        <v>33</v>
      </c>
      <c r="U272" s="34" t="s">
        <v>33</v>
      </c>
      <c r="V272" s="35"/>
      <c r="W272" s="33"/>
      <c r="X272" s="31" t="s">
        <v>36</v>
      </c>
      <c r="Y272" s="36"/>
      <c r="Z272" s="37" t="s">
        <v>33</v>
      </c>
    </row>
    <row r="273" spans="1:26" s="30" customFormat="1" x14ac:dyDescent="0.25">
      <c r="A273" s="70">
        <v>261</v>
      </c>
      <c r="B273" s="31" t="s">
        <v>32</v>
      </c>
      <c r="C273" s="31" t="s">
        <v>33</v>
      </c>
      <c r="D273" s="31"/>
      <c r="E273" s="31"/>
      <c r="F273" s="31" t="s">
        <v>300</v>
      </c>
      <c r="G273" s="31" t="s">
        <v>33</v>
      </c>
      <c r="H273" s="32">
        <v>42736</v>
      </c>
      <c r="I273" s="32">
        <v>43100</v>
      </c>
      <c r="J273" s="32">
        <v>43115</v>
      </c>
      <c r="K273" s="32">
        <v>43061</v>
      </c>
      <c r="L273" s="31"/>
      <c r="M273" s="31"/>
      <c r="N273" s="38" t="s">
        <v>34</v>
      </c>
      <c r="O273" s="33">
        <v>103.35</v>
      </c>
      <c r="P273" s="34">
        <v>103.35</v>
      </c>
      <c r="Q273" s="34" t="s">
        <v>33</v>
      </c>
      <c r="R273" s="34" t="s">
        <v>33</v>
      </c>
      <c r="S273" s="34" t="s">
        <v>33</v>
      </c>
      <c r="T273" s="34" t="s">
        <v>33</v>
      </c>
      <c r="U273" s="34" t="s">
        <v>33</v>
      </c>
      <c r="V273" s="35"/>
      <c r="W273" s="33"/>
      <c r="X273" s="31" t="s">
        <v>35</v>
      </c>
      <c r="Y273" s="36"/>
      <c r="Z273" s="37" t="s">
        <v>33</v>
      </c>
    </row>
    <row r="274" spans="1:26" s="30" customFormat="1" x14ac:dyDescent="0.25">
      <c r="A274" s="70">
        <v>262</v>
      </c>
      <c r="B274" s="31" t="s">
        <v>32</v>
      </c>
      <c r="C274" s="31" t="s">
        <v>33</v>
      </c>
      <c r="D274" s="31"/>
      <c r="E274" s="31"/>
      <c r="F274" s="31" t="s">
        <v>301</v>
      </c>
      <c r="G274" s="31" t="s">
        <v>33</v>
      </c>
      <c r="H274" s="32">
        <v>42736</v>
      </c>
      <c r="I274" s="32">
        <v>43100</v>
      </c>
      <c r="J274" s="32">
        <v>43076</v>
      </c>
      <c r="K274" s="32">
        <v>43075</v>
      </c>
      <c r="L274" s="31"/>
      <c r="M274" s="31"/>
      <c r="N274" s="38" t="s">
        <v>34</v>
      </c>
      <c r="O274" s="33">
        <v>2054.88</v>
      </c>
      <c r="P274" s="34" t="s">
        <v>33</v>
      </c>
      <c r="Q274" s="34" t="s">
        <v>33</v>
      </c>
      <c r="R274" s="34" t="s">
        <v>33</v>
      </c>
      <c r="S274" s="34" t="s">
        <v>33</v>
      </c>
      <c r="T274" s="34" t="s">
        <v>33</v>
      </c>
      <c r="U274" s="34" t="s">
        <v>33</v>
      </c>
      <c r="V274" s="35"/>
      <c r="W274" s="33"/>
      <c r="X274" s="31" t="s">
        <v>36</v>
      </c>
      <c r="Y274" s="36"/>
      <c r="Z274" s="37" t="s">
        <v>33</v>
      </c>
    </row>
    <row r="275" spans="1:26" s="30" customFormat="1" x14ac:dyDescent="0.25">
      <c r="A275" s="70">
        <v>263</v>
      </c>
      <c r="B275" s="31" t="s">
        <v>32</v>
      </c>
      <c r="C275" s="31" t="s">
        <v>33</v>
      </c>
      <c r="D275" s="31"/>
      <c r="E275" s="31"/>
      <c r="F275" s="31" t="s">
        <v>302</v>
      </c>
      <c r="G275" s="31" t="s">
        <v>33</v>
      </c>
      <c r="H275" s="32">
        <v>42736</v>
      </c>
      <c r="I275" s="32">
        <v>43100</v>
      </c>
      <c r="J275" s="32">
        <v>43080</v>
      </c>
      <c r="K275" s="32">
        <v>43080</v>
      </c>
      <c r="L275" s="31"/>
      <c r="M275" s="31"/>
      <c r="N275" s="38" t="s">
        <v>34</v>
      </c>
      <c r="O275" s="33">
        <v>630.92999999999995</v>
      </c>
      <c r="P275" s="34" t="s">
        <v>33</v>
      </c>
      <c r="Q275" s="34" t="s">
        <v>33</v>
      </c>
      <c r="R275" s="34" t="s">
        <v>33</v>
      </c>
      <c r="S275" s="34" t="s">
        <v>33</v>
      </c>
      <c r="T275" s="34" t="s">
        <v>33</v>
      </c>
      <c r="U275" s="34" t="s">
        <v>33</v>
      </c>
      <c r="V275" s="35"/>
      <c r="W275" s="33"/>
      <c r="X275" s="31" t="s">
        <v>36</v>
      </c>
      <c r="Y275" s="36"/>
      <c r="Z275" s="37" t="s">
        <v>33</v>
      </c>
    </row>
    <row r="276" spans="1:26" s="30" customFormat="1" x14ac:dyDescent="0.25">
      <c r="A276" s="70">
        <v>264</v>
      </c>
      <c r="B276" s="31" t="s">
        <v>32</v>
      </c>
      <c r="C276" s="31" t="s">
        <v>33</v>
      </c>
      <c r="D276" s="31"/>
      <c r="E276" s="31"/>
      <c r="F276" s="31" t="s">
        <v>303</v>
      </c>
      <c r="G276" s="31" t="s">
        <v>33</v>
      </c>
      <c r="H276" s="32">
        <v>42736</v>
      </c>
      <c r="I276" s="32">
        <v>43100</v>
      </c>
      <c r="J276" s="32">
        <v>43216</v>
      </c>
      <c r="K276" s="32">
        <v>43086</v>
      </c>
      <c r="L276" s="31"/>
      <c r="M276" s="31"/>
      <c r="N276" s="38" t="s">
        <v>34</v>
      </c>
      <c r="O276" s="33">
        <v>3200</v>
      </c>
      <c r="P276" s="34">
        <v>3200</v>
      </c>
      <c r="Q276" s="34" t="s">
        <v>33</v>
      </c>
      <c r="R276" s="34" t="s">
        <v>33</v>
      </c>
      <c r="S276" s="34" t="s">
        <v>33</v>
      </c>
      <c r="T276" s="34" t="s">
        <v>33</v>
      </c>
      <c r="U276" s="34" t="s">
        <v>33</v>
      </c>
      <c r="V276" s="35"/>
      <c r="W276" s="33"/>
      <c r="X276" s="31" t="s">
        <v>35</v>
      </c>
      <c r="Y276" s="36"/>
      <c r="Z276" s="37" t="s">
        <v>33</v>
      </c>
    </row>
    <row r="277" spans="1:26" s="30" customFormat="1" ht="30" x14ac:dyDescent="0.25">
      <c r="A277" s="70">
        <v>265</v>
      </c>
      <c r="B277" s="31" t="s">
        <v>32</v>
      </c>
      <c r="C277" s="31" t="s">
        <v>33</v>
      </c>
      <c r="D277" s="31"/>
      <c r="E277" s="31"/>
      <c r="F277" s="31" t="s">
        <v>304</v>
      </c>
      <c r="G277" s="31" t="s">
        <v>33</v>
      </c>
      <c r="H277" s="32">
        <v>42736</v>
      </c>
      <c r="I277" s="32">
        <v>43100</v>
      </c>
      <c r="J277" s="32">
        <v>43088</v>
      </c>
      <c r="K277" s="32">
        <v>43088</v>
      </c>
      <c r="L277" s="31"/>
      <c r="M277" s="31"/>
      <c r="N277" s="38" t="s">
        <v>34</v>
      </c>
      <c r="O277" s="33">
        <v>818.09</v>
      </c>
      <c r="P277" s="34" t="s">
        <v>33</v>
      </c>
      <c r="Q277" s="34" t="s">
        <v>33</v>
      </c>
      <c r="R277" s="34" t="s">
        <v>33</v>
      </c>
      <c r="S277" s="34" t="s">
        <v>33</v>
      </c>
      <c r="T277" s="34" t="s">
        <v>33</v>
      </c>
      <c r="U277" s="34" t="s">
        <v>33</v>
      </c>
      <c r="V277" s="35"/>
      <c r="W277" s="33"/>
      <c r="X277" s="31" t="s">
        <v>36</v>
      </c>
      <c r="Y277" s="36"/>
      <c r="Z277" s="37" t="s">
        <v>33</v>
      </c>
    </row>
    <row r="278" spans="1:26" s="30" customFormat="1" x14ac:dyDescent="0.25">
      <c r="A278" s="70">
        <v>266</v>
      </c>
      <c r="B278" s="31" t="s">
        <v>32</v>
      </c>
      <c r="C278" s="31" t="s">
        <v>33</v>
      </c>
      <c r="D278" s="31"/>
      <c r="E278" s="31"/>
      <c r="F278" s="31" t="s">
        <v>305</v>
      </c>
      <c r="G278" s="31" t="s">
        <v>33</v>
      </c>
      <c r="H278" s="32">
        <v>42736</v>
      </c>
      <c r="I278" s="32">
        <v>43100</v>
      </c>
      <c r="J278" s="32">
        <v>43258</v>
      </c>
      <c r="K278" s="32">
        <v>43090</v>
      </c>
      <c r="L278" s="31"/>
      <c r="M278" s="31"/>
      <c r="N278" s="38" t="s">
        <v>34</v>
      </c>
      <c r="O278" s="33">
        <v>466.88</v>
      </c>
      <c r="P278" s="34">
        <v>466.88</v>
      </c>
      <c r="Q278" s="34" t="s">
        <v>33</v>
      </c>
      <c r="R278" s="34" t="s">
        <v>33</v>
      </c>
      <c r="S278" s="34" t="s">
        <v>33</v>
      </c>
      <c r="T278" s="34" t="s">
        <v>33</v>
      </c>
      <c r="U278" s="34" t="s">
        <v>33</v>
      </c>
      <c r="V278" s="35"/>
      <c r="W278" s="33"/>
      <c r="X278" s="31" t="s">
        <v>35</v>
      </c>
      <c r="Y278" s="36"/>
      <c r="Z278" s="37" t="s">
        <v>33</v>
      </c>
    </row>
    <row r="279" spans="1:26" s="30" customFormat="1" x14ac:dyDescent="0.25">
      <c r="A279" s="70">
        <v>267</v>
      </c>
      <c r="B279" s="31" t="s">
        <v>32</v>
      </c>
      <c r="C279" s="31" t="s">
        <v>33</v>
      </c>
      <c r="D279" s="31"/>
      <c r="E279" s="31"/>
      <c r="F279" s="31" t="s">
        <v>306</v>
      </c>
      <c r="G279" s="31" t="s">
        <v>33</v>
      </c>
      <c r="H279" s="32">
        <v>42736</v>
      </c>
      <c r="I279" s="32">
        <v>43100</v>
      </c>
      <c r="J279" s="32">
        <v>43271</v>
      </c>
      <c r="K279" s="32">
        <v>43097</v>
      </c>
      <c r="L279" s="31"/>
      <c r="M279" s="31"/>
      <c r="N279" s="31"/>
      <c r="O279" s="33">
        <v>0</v>
      </c>
      <c r="P279" s="34">
        <v>0</v>
      </c>
      <c r="Q279" s="34" t="s">
        <v>33</v>
      </c>
      <c r="R279" s="34" t="s">
        <v>33</v>
      </c>
      <c r="S279" s="34" t="s">
        <v>33</v>
      </c>
      <c r="T279" s="34" t="s">
        <v>33</v>
      </c>
      <c r="U279" s="34" t="s">
        <v>33</v>
      </c>
      <c r="V279" s="35"/>
      <c r="W279" s="33"/>
      <c r="X279" s="31" t="s">
        <v>35</v>
      </c>
      <c r="Y279" s="36"/>
      <c r="Z279" s="37" t="s">
        <v>33</v>
      </c>
    </row>
    <row r="280" spans="1:26" s="30" customFormat="1" x14ac:dyDescent="0.25">
      <c r="A280" s="70">
        <v>268</v>
      </c>
      <c r="B280" s="31" t="s">
        <v>32</v>
      </c>
      <c r="C280" s="31" t="s">
        <v>33</v>
      </c>
      <c r="D280" s="31"/>
      <c r="E280" s="31"/>
      <c r="F280" s="31" t="s">
        <v>307</v>
      </c>
      <c r="G280" s="31" t="s">
        <v>33</v>
      </c>
      <c r="H280" s="32">
        <v>42736</v>
      </c>
      <c r="I280" s="32">
        <v>43100</v>
      </c>
      <c r="J280" s="32">
        <v>43110</v>
      </c>
      <c r="K280" s="32">
        <v>43099</v>
      </c>
      <c r="L280" s="31"/>
      <c r="M280" s="31"/>
      <c r="N280" s="31"/>
      <c r="O280" s="33">
        <v>0</v>
      </c>
      <c r="P280" s="34">
        <v>0</v>
      </c>
      <c r="Q280" s="34" t="s">
        <v>33</v>
      </c>
      <c r="R280" s="34" t="s">
        <v>33</v>
      </c>
      <c r="S280" s="34" t="s">
        <v>33</v>
      </c>
      <c r="T280" s="34" t="s">
        <v>33</v>
      </c>
      <c r="U280" s="34" t="s">
        <v>33</v>
      </c>
      <c r="V280" s="35"/>
      <c r="W280" s="33"/>
      <c r="X280" s="31" t="s">
        <v>35</v>
      </c>
      <c r="Y280" s="36"/>
      <c r="Z280" s="37" t="s">
        <v>33</v>
      </c>
    </row>
    <row r="281" spans="1:26" s="30" customFormat="1" x14ac:dyDescent="0.25">
      <c r="A281" s="70">
        <v>269</v>
      </c>
      <c r="B281" s="31" t="s">
        <v>308</v>
      </c>
      <c r="C281" s="31" t="s">
        <v>309</v>
      </c>
      <c r="D281" s="31"/>
      <c r="E281" s="31" t="s">
        <v>310</v>
      </c>
      <c r="F281" s="31" t="s">
        <v>311</v>
      </c>
      <c r="G281" s="31" t="s">
        <v>312</v>
      </c>
      <c r="H281" s="32">
        <v>43101</v>
      </c>
      <c r="I281" s="32">
        <v>43465</v>
      </c>
      <c r="J281" s="32">
        <v>43115</v>
      </c>
      <c r="K281" s="32">
        <v>43103</v>
      </c>
      <c r="L281" s="31" t="s">
        <v>313</v>
      </c>
      <c r="M281" s="31" t="s">
        <v>314</v>
      </c>
      <c r="N281" s="38" t="s">
        <v>34</v>
      </c>
      <c r="O281" s="33">
        <v>6359.86</v>
      </c>
      <c r="P281" s="34"/>
      <c r="Q281" s="39">
        <v>6359.86</v>
      </c>
      <c r="R281" s="39"/>
      <c r="S281" s="39"/>
      <c r="T281" s="39"/>
      <c r="U281" s="39"/>
      <c r="V281" s="40"/>
      <c r="W281" s="33"/>
      <c r="X281" s="31" t="s">
        <v>315</v>
      </c>
      <c r="Y281" s="41" t="s">
        <v>316</v>
      </c>
      <c r="Z281" s="37" t="s">
        <v>317</v>
      </c>
    </row>
    <row r="282" spans="1:26" s="30" customFormat="1" x14ac:dyDescent="0.25">
      <c r="A282" s="70">
        <v>270</v>
      </c>
      <c r="B282" s="31" t="s">
        <v>308</v>
      </c>
      <c r="C282" s="31" t="s">
        <v>309</v>
      </c>
      <c r="D282" s="31"/>
      <c r="E282" s="31" t="s">
        <v>318</v>
      </c>
      <c r="F282" s="31" t="s">
        <v>319</v>
      </c>
      <c r="G282" s="31" t="s">
        <v>312</v>
      </c>
      <c r="H282" s="32">
        <v>43101</v>
      </c>
      <c r="I282" s="32">
        <v>43465</v>
      </c>
      <c r="J282" s="32">
        <v>43115</v>
      </c>
      <c r="K282" s="32">
        <v>43103</v>
      </c>
      <c r="L282" s="31" t="s">
        <v>320</v>
      </c>
      <c r="M282" s="31" t="s">
        <v>314</v>
      </c>
      <c r="N282" s="31"/>
      <c r="O282" s="33">
        <v>0</v>
      </c>
      <c r="P282" s="34"/>
      <c r="Q282" s="39"/>
      <c r="R282" s="39"/>
      <c r="S282" s="39"/>
      <c r="T282" s="39"/>
      <c r="U282" s="39"/>
      <c r="V282" s="40"/>
      <c r="W282" s="33"/>
      <c r="X282" s="31" t="s">
        <v>315</v>
      </c>
      <c r="Y282" s="41" t="s">
        <v>321</v>
      </c>
      <c r="Z282" s="37" t="s">
        <v>317</v>
      </c>
    </row>
    <row r="283" spans="1:26" s="30" customFormat="1" ht="30" x14ac:dyDescent="0.25">
      <c r="A283" s="70">
        <v>271</v>
      </c>
      <c r="B283" s="31" t="s">
        <v>308</v>
      </c>
      <c r="C283" s="31" t="s">
        <v>322</v>
      </c>
      <c r="D283" s="31"/>
      <c r="E283" s="31" t="s">
        <v>323</v>
      </c>
      <c r="F283" s="31" t="s">
        <v>324</v>
      </c>
      <c r="G283" s="31" t="s">
        <v>325</v>
      </c>
      <c r="H283" s="32">
        <v>43101</v>
      </c>
      <c r="I283" s="32">
        <v>43465</v>
      </c>
      <c r="J283" s="32">
        <v>43115</v>
      </c>
      <c r="K283" s="32">
        <v>43104</v>
      </c>
      <c r="L283" s="31" t="s">
        <v>313</v>
      </c>
      <c r="M283" s="31" t="s">
        <v>314</v>
      </c>
      <c r="N283" s="38" t="s">
        <v>34</v>
      </c>
      <c r="O283" s="33">
        <v>1306.9000000000001</v>
      </c>
      <c r="P283" s="34"/>
      <c r="Q283" s="34"/>
      <c r="R283" s="34">
        <v>1306.9000000000001</v>
      </c>
      <c r="S283" s="34"/>
      <c r="T283" s="34"/>
      <c r="U283" s="34"/>
      <c r="V283" s="35"/>
      <c r="W283" s="33"/>
      <c r="X283" s="31" t="s">
        <v>326</v>
      </c>
      <c r="Y283" s="41" t="s">
        <v>327</v>
      </c>
      <c r="Z283" s="37" t="s">
        <v>317</v>
      </c>
    </row>
    <row r="284" spans="1:26" s="30" customFormat="1" x14ac:dyDescent="0.25">
      <c r="A284" s="70">
        <v>272</v>
      </c>
      <c r="B284" s="31" t="s">
        <v>308</v>
      </c>
      <c r="C284" s="31" t="s">
        <v>328</v>
      </c>
      <c r="D284" s="31"/>
      <c r="E284" s="31" t="s">
        <v>329</v>
      </c>
      <c r="F284" s="31" t="s">
        <v>330</v>
      </c>
      <c r="G284" s="31" t="s">
        <v>331</v>
      </c>
      <c r="H284" s="32">
        <v>43101</v>
      </c>
      <c r="I284" s="32">
        <v>43465</v>
      </c>
      <c r="J284" s="32">
        <v>43279</v>
      </c>
      <c r="K284" s="32">
        <v>43107</v>
      </c>
      <c r="L284" s="31" t="s">
        <v>313</v>
      </c>
      <c r="M284" s="31" t="s">
        <v>314</v>
      </c>
      <c r="N284" s="38" t="s">
        <v>34</v>
      </c>
      <c r="O284" s="33">
        <v>805.18</v>
      </c>
      <c r="P284" s="34">
        <v>805.18</v>
      </c>
      <c r="Q284" s="34"/>
      <c r="R284" s="34"/>
      <c r="S284" s="34"/>
      <c r="T284" s="34"/>
      <c r="U284" s="34"/>
      <c r="V284" s="35"/>
      <c r="W284" s="33"/>
      <c r="X284" s="31" t="s">
        <v>332</v>
      </c>
      <c r="Y284" s="41"/>
      <c r="Z284" s="37" t="s">
        <v>317</v>
      </c>
    </row>
    <row r="285" spans="1:26" s="30" customFormat="1" ht="30" x14ac:dyDescent="0.25">
      <c r="A285" s="70">
        <v>273</v>
      </c>
      <c r="B285" s="31" t="s">
        <v>308</v>
      </c>
      <c r="C285" s="31" t="s">
        <v>328</v>
      </c>
      <c r="D285" s="31"/>
      <c r="E285" s="31" t="s">
        <v>333</v>
      </c>
      <c r="F285" s="31" t="s">
        <v>334</v>
      </c>
      <c r="G285" s="31" t="s">
        <v>331</v>
      </c>
      <c r="H285" s="32">
        <v>43101</v>
      </c>
      <c r="I285" s="32">
        <v>43465</v>
      </c>
      <c r="J285" s="32">
        <v>43410</v>
      </c>
      <c r="K285" s="32">
        <v>43110</v>
      </c>
      <c r="L285" s="31" t="s">
        <v>335</v>
      </c>
      <c r="M285" s="31" t="s">
        <v>1240</v>
      </c>
      <c r="N285" s="38" t="s">
        <v>34</v>
      </c>
      <c r="O285" s="33">
        <v>3960.67</v>
      </c>
      <c r="P285" s="34">
        <v>3960.67</v>
      </c>
      <c r="Q285" s="34"/>
      <c r="R285" s="34"/>
      <c r="S285" s="34"/>
      <c r="T285" s="34"/>
      <c r="U285" s="34"/>
      <c r="V285" s="35" t="s">
        <v>34</v>
      </c>
      <c r="W285" s="33">
        <v>10812.54</v>
      </c>
      <c r="X285" s="31" t="s">
        <v>332</v>
      </c>
      <c r="Y285" s="41" t="s">
        <v>336</v>
      </c>
      <c r="Z285" s="37" t="s">
        <v>317</v>
      </c>
    </row>
    <row r="286" spans="1:26" s="30" customFormat="1" ht="30" x14ac:dyDescent="0.25">
      <c r="A286" s="70">
        <v>274</v>
      </c>
      <c r="B286" s="31" t="s">
        <v>308</v>
      </c>
      <c r="C286" s="31" t="s">
        <v>309</v>
      </c>
      <c r="D286" s="31"/>
      <c r="E286" s="31" t="s">
        <v>337</v>
      </c>
      <c r="F286" s="31" t="s">
        <v>338</v>
      </c>
      <c r="G286" s="31" t="s">
        <v>312</v>
      </c>
      <c r="H286" s="32">
        <v>43101</v>
      </c>
      <c r="I286" s="32">
        <v>43465</v>
      </c>
      <c r="J286" s="32">
        <v>43130</v>
      </c>
      <c r="K286" s="32">
        <v>43118</v>
      </c>
      <c r="L286" s="31" t="s">
        <v>313</v>
      </c>
      <c r="M286" s="31" t="s">
        <v>314</v>
      </c>
      <c r="N286" s="38" t="s">
        <v>34</v>
      </c>
      <c r="O286" s="33">
        <v>5819.2</v>
      </c>
      <c r="P286" s="34"/>
      <c r="Q286" s="34">
        <v>5819.2</v>
      </c>
      <c r="R286" s="34"/>
      <c r="S286" s="34"/>
      <c r="T286" s="34"/>
      <c r="U286" s="34"/>
      <c r="V286" s="35"/>
      <c r="W286" s="33"/>
      <c r="X286" s="31" t="s">
        <v>339</v>
      </c>
      <c r="Y286" s="41" t="s">
        <v>340</v>
      </c>
      <c r="Z286" s="37" t="s">
        <v>317</v>
      </c>
    </row>
    <row r="287" spans="1:26" s="30" customFormat="1" ht="30" x14ac:dyDescent="0.25">
      <c r="A287" s="70">
        <v>275</v>
      </c>
      <c r="B287" s="31" t="s">
        <v>308</v>
      </c>
      <c r="C287" s="31" t="s">
        <v>341</v>
      </c>
      <c r="D287" s="31"/>
      <c r="E287" s="31" t="s">
        <v>342</v>
      </c>
      <c r="F287" s="31" t="s">
        <v>343</v>
      </c>
      <c r="G287" s="31" t="s">
        <v>312</v>
      </c>
      <c r="H287" s="32">
        <v>43101</v>
      </c>
      <c r="I287" s="32">
        <v>43465</v>
      </c>
      <c r="J287" s="32">
        <v>43125</v>
      </c>
      <c r="K287" s="32">
        <v>43119</v>
      </c>
      <c r="L287" s="31" t="s">
        <v>313</v>
      </c>
      <c r="M287" s="31" t="s">
        <v>314</v>
      </c>
      <c r="N287" s="38" t="s">
        <v>34</v>
      </c>
      <c r="O287" s="33">
        <v>811</v>
      </c>
      <c r="P287" s="34"/>
      <c r="Q287" s="34">
        <v>811</v>
      </c>
      <c r="R287" s="34"/>
      <c r="S287" s="34"/>
      <c r="T287" s="34"/>
      <c r="U287" s="34"/>
      <c r="V287" s="35"/>
      <c r="W287" s="33"/>
      <c r="X287" s="31" t="s">
        <v>344</v>
      </c>
      <c r="Y287" s="41" t="s">
        <v>345</v>
      </c>
      <c r="Z287" s="37" t="s">
        <v>317</v>
      </c>
    </row>
    <row r="288" spans="1:26" s="30" customFormat="1" x14ac:dyDescent="0.25">
      <c r="A288" s="70">
        <v>276</v>
      </c>
      <c r="B288" s="31" t="s">
        <v>308</v>
      </c>
      <c r="C288" s="31" t="s">
        <v>346</v>
      </c>
      <c r="D288" s="31"/>
      <c r="E288" s="31" t="s">
        <v>347</v>
      </c>
      <c r="F288" s="31" t="s">
        <v>348</v>
      </c>
      <c r="G288" s="31" t="s">
        <v>312</v>
      </c>
      <c r="H288" s="32">
        <v>43101</v>
      </c>
      <c r="I288" s="32">
        <v>43465</v>
      </c>
      <c r="J288" s="32">
        <v>43126</v>
      </c>
      <c r="K288" s="32">
        <v>43119</v>
      </c>
      <c r="L288" s="31" t="s">
        <v>313</v>
      </c>
      <c r="M288" s="31" t="s">
        <v>314</v>
      </c>
      <c r="N288" s="38" t="s">
        <v>34</v>
      </c>
      <c r="O288" s="33">
        <v>7404.64</v>
      </c>
      <c r="P288" s="34"/>
      <c r="Q288" s="34">
        <v>7404.64</v>
      </c>
      <c r="R288" s="34"/>
      <c r="S288" s="34"/>
      <c r="T288" s="34"/>
      <c r="U288" s="34"/>
      <c r="V288" s="35"/>
      <c r="W288" s="33"/>
      <c r="X288" s="31" t="s">
        <v>349</v>
      </c>
      <c r="Y288" s="41" t="s">
        <v>350</v>
      </c>
      <c r="Z288" s="37" t="s">
        <v>317</v>
      </c>
    </row>
    <row r="289" spans="1:26" s="30" customFormat="1" x14ac:dyDescent="0.25">
      <c r="A289" s="70">
        <v>277</v>
      </c>
      <c r="B289" s="31" t="s">
        <v>308</v>
      </c>
      <c r="C289" s="31" t="s">
        <v>328</v>
      </c>
      <c r="D289" s="31"/>
      <c r="E289" s="31" t="s">
        <v>351</v>
      </c>
      <c r="F289" s="31" t="s">
        <v>352</v>
      </c>
      <c r="G289" s="31" t="s">
        <v>331</v>
      </c>
      <c r="H289" s="32">
        <v>43101</v>
      </c>
      <c r="I289" s="32">
        <v>43465</v>
      </c>
      <c r="J289" s="32">
        <v>43279</v>
      </c>
      <c r="K289" s="32">
        <v>43126</v>
      </c>
      <c r="L289" s="31" t="s">
        <v>313</v>
      </c>
      <c r="M289" s="31" t="s">
        <v>314</v>
      </c>
      <c r="N289" s="38" t="s">
        <v>34</v>
      </c>
      <c r="O289" s="33">
        <v>1132.75</v>
      </c>
      <c r="P289" s="34">
        <v>1132.75</v>
      </c>
      <c r="Q289" s="42"/>
      <c r="R289" s="42"/>
      <c r="S289" s="42"/>
      <c r="T289" s="42"/>
      <c r="U289" s="42"/>
      <c r="V289" s="43"/>
      <c r="W289" s="33"/>
      <c r="X289" s="31" t="s">
        <v>332</v>
      </c>
      <c r="Y289" s="41"/>
      <c r="Z289" s="37" t="s">
        <v>317</v>
      </c>
    </row>
    <row r="290" spans="1:26" s="30" customFormat="1" ht="45" x14ac:dyDescent="0.25">
      <c r="A290" s="70">
        <v>278</v>
      </c>
      <c r="B290" s="31" t="s">
        <v>308</v>
      </c>
      <c r="C290" s="31" t="s">
        <v>328</v>
      </c>
      <c r="D290" s="31"/>
      <c r="E290" s="31" t="s">
        <v>353</v>
      </c>
      <c r="F290" s="31" t="s">
        <v>354</v>
      </c>
      <c r="G290" s="31" t="s">
        <v>331</v>
      </c>
      <c r="H290" s="32">
        <v>43101</v>
      </c>
      <c r="I290" s="32">
        <v>43465</v>
      </c>
      <c r="J290" s="32">
        <v>43138</v>
      </c>
      <c r="K290" s="32">
        <v>43130</v>
      </c>
      <c r="L290" s="31" t="s">
        <v>416</v>
      </c>
      <c r="M290" s="31" t="s">
        <v>411</v>
      </c>
      <c r="N290" s="38" t="s">
        <v>34</v>
      </c>
      <c r="O290" s="33">
        <f>0+0+1607.06</f>
        <v>1607.06</v>
      </c>
      <c r="P290" s="34">
        <f>0+0+1607.06</f>
        <v>1607.06</v>
      </c>
      <c r="Q290" s="34"/>
      <c r="R290" s="34"/>
      <c r="S290" s="34"/>
      <c r="T290" s="34"/>
      <c r="U290" s="34"/>
      <c r="V290" s="35"/>
      <c r="W290" s="33"/>
      <c r="X290" s="31" t="s">
        <v>332</v>
      </c>
      <c r="Y290" s="41" t="s">
        <v>355</v>
      </c>
      <c r="Z290" s="37" t="s">
        <v>317</v>
      </c>
    </row>
    <row r="291" spans="1:26" s="30" customFormat="1" ht="45" x14ac:dyDescent="0.25">
      <c r="A291" s="70">
        <v>279</v>
      </c>
      <c r="B291" s="31" t="s">
        <v>308</v>
      </c>
      <c r="C291" s="31" t="s">
        <v>328</v>
      </c>
      <c r="D291" s="31"/>
      <c r="E291" s="31" t="s">
        <v>356</v>
      </c>
      <c r="F291" s="31" t="s">
        <v>357</v>
      </c>
      <c r="G291" s="31" t="s">
        <v>331</v>
      </c>
      <c r="H291" s="32">
        <v>43101</v>
      </c>
      <c r="I291" s="32">
        <v>43465</v>
      </c>
      <c r="J291" s="32">
        <v>43143</v>
      </c>
      <c r="K291" s="32">
        <v>43131</v>
      </c>
      <c r="L291" s="31" t="s">
        <v>313</v>
      </c>
      <c r="M291" s="31" t="s">
        <v>314</v>
      </c>
      <c r="N291" s="38" t="s">
        <v>34</v>
      </c>
      <c r="O291" s="33">
        <v>514.84</v>
      </c>
      <c r="P291" s="34">
        <v>514.84</v>
      </c>
      <c r="Q291" s="34"/>
      <c r="R291" s="34"/>
      <c r="S291" s="34"/>
      <c r="T291" s="34"/>
      <c r="U291" s="34"/>
      <c r="V291" s="35"/>
      <c r="W291" s="33"/>
      <c r="X291" s="31" t="s">
        <v>332</v>
      </c>
      <c r="Y291" s="41" t="s">
        <v>358</v>
      </c>
      <c r="Z291" s="37" t="s">
        <v>317</v>
      </c>
    </row>
    <row r="292" spans="1:26" s="30" customFormat="1" ht="45" x14ac:dyDescent="0.25">
      <c r="A292" s="70">
        <v>280</v>
      </c>
      <c r="B292" s="31" t="s">
        <v>308</v>
      </c>
      <c r="C292" s="31" t="s">
        <v>359</v>
      </c>
      <c r="D292" s="31"/>
      <c r="E292" s="31" t="s">
        <v>360</v>
      </c>
      <c r="F292" s="31" t="s">
        <v>361</v>
      </c>
      <c r="G292" s="31" t="s">
        <v>325</v>
      </c>
      <c r="H292" s="32">
        <v>43101</v>
      </c>
      <c r="I292" s="32">
        <v>43465</v>
      </c>
      <c r="J292" s="32">
        <v>43144</v>
      </c>
      <c r="K292" s="32">
        <v>43135</v>
      </c>
      <c r="L292" s="31" t="s">
        <v>313</v>
      </c>
      <c r="M292" s="31" t="s">
        <v>314</v>
      </c>
      <c r="N292" s="38" t="s">
        <v>34</v>
      </c>
      <c r="O292" s="33">
        <v>2968</v>
      </c>
      <c r="P292" s="34"/>
      <c r="Q292" s="34"/>
      <c r="R292" s="34">
        <v>2968</v>
      </c>
      <c r="S292" s="34"/>
      <c r="T292" s="34"/>
      <c r="U292" s="34"/>
      <c r="V292" s="35"/>
      <c r="W292" s="33"/>
      <c r="X292" s="31" t="s">
        <v>362</v>
      </c>
      <c r="Y292" s="41" t="s">
        <v>363</v>
      </c>
      <c r="Z292" s="37"/>
    </row>
    <row r="293" spans="1:26" s="30" customFormat="1" ht="45" x14ac:dyDescent="0.25">
      <c r="A293" s="70">
        <v>281</v>
      </c>
      <c r="B293" s="31" t="s">
        <v>308</v>
      </c>
      <c r="C293" s="31" t="s">
        <v>328</v>
      </c>
      <c r="D293" s="31"/>
      <c r="E293" s="31" t="s">
        <v>364</v>
      </c>
      <c r="F293" s="31" t="s">
        <v>365</v>
      </c>
      <c r="G293" s="31" t="s">
        <v>331</v>
      </c>
      <c r="H293" s="32">
        <v>43101</v>
      </c>
      <c r="I293" s="32">
        <v>43465</v>
      </c>
      <c r="J293" s="32">
        <v>43152</v>
      </c>
      <c r="K293" s="32">
        <v>43135</v>
      </c>
      <c r="L293" s="31" t="s">
        <v>320</v>
      </c>
      <c r="M293" s="31" t="s">
        <v>411</v>
      </c>
      <c r="N293" s="31"/>
      <c r="O293" s="33">
        <v>0</v>
      </c>
      <c r="P293" s="34">
        <v>0</v>
      </c>
      <c r="Q293" s="34"/>
      <c r="R293" s="34"/>
      <c r="S293" s="34"/>
      <c r="T293" s="34"/>
      <c r="U293" s="34"/>
      <c r="V293" s="35"/>
      <c r="W293" s="33"/>
      <c r="X293" s="31" t="s">
        <v>332</v>
      </c>
      <c r="Y293" s="41" t="s">
        <v>366</v>
      </c>
      <c r="Z293" s="37" t="s">
        <v>317</v>
      </c>
    </row>
    <row r="294" spans="1:26" s="30" customFormat="1" ht="30" x14ac:dyDescent="0.25">
      <c r="A294" s="70">
        <v>282</v>
      </c>
      <c r="B294" s="31" t="s">
        <v>308</v>
      </c>
      <c r="C294" s="31" t="s">
        <v>328</v>
      </c>
      <c r="D294" s="31"/>
      <c r="E294" s="31" t="s">
        <v>367</v>
      </c>
      <c r="F294" s="31" t="s">
        <v>368</v>
      </c>
      <c r="G294" s="31" t="s">
        <v>331</v>
      </c>
      <c r="H294" s="32">
        <v>43101</v>
      </c>
      <c r="I294" s="32">
        <v>43465</v>
      </c>
      <c r="J294" s="32">
        <v>43138</v>
      </c>
      <c r="K294" s="32">
        <v>43138</v>
      </c>
      <c r="L294" s="31" t="s">
        <v>313</v>
      </c>
      <c r="M294" s="31" t="s">
        <v>314</v>
      </c>
      <c r="N294" s="38" t="s">
        <v>34</v>
      </c>
      <c r="O294" s="33">
        <v>2840.5</v>
      </c>
      <c r="P294" s="34">
        <v>2840.5</v>
      </c>
      <c r="Q294" s="34"/>
      <c r="R294" s="34"/>
      <c r="S294" s="34"/>
      <c r="T294" s="34"/>
      <c r="U294" s="34"/>
      <c r="V294" s="35"/>
      <c r="W294" s="33"/>
      <c r="X294" s="31" t="s">
        <v>332</v>
      </c>
      <c r="Y294" s="41" t="s">
        <v>369</v>
      </c>
      <c r="Z294" s="37" t="s">
        <v>317</v>
      </c>
    </row>
    <row r="295" spans="1:26" s="30" customFormat="1" ht="30" x14ac:dyDescent="0.25">
      <c r="A295" s="70">
        <v>283</v>
      </c>
      <c r="B295" s="31" t="s">
        <v>308</v>
      </c>
      <c r="C295" s="31" t="s">
        <v>359</v>
      </c>
      <c r="D295" s="31"/>
      <c r="E295" s="31" t="s">
        <v>370</v>
      </c>
      <c r="F295" s="31" t="s">
        <v>371</v>
      </c>
      <c r="G295" s="31" t="s">
        <v>312</v>
      </c>
      <c r="H295" s="32">
        <v>43101</v>
      </c>
      <c r="I295" s="32">
        <v>43465</v>
      </c>
      <c r="J295" s="32">
        <v>43144</v>
      </c>
      <c r="K295" s="32">
        <v>43143</v>
      </c>
      <c r="L295" s="31" t="s">
        <v>313</v>
      </c>
      <c r="M295" s="31" t="s">
        <v>314</v>
      </c>
      <c r="N295" s="38" t="s">
        <v>34</v>
      </c>
      <c r="O295" s="33">
        <v>1945.03</v>
      </c>
      <c r="P295" s="34"/>
      <c r="Q295" s="34"/>
      <c r="R295" s="34">
        <v>1945.03</v>
      </c>
      <c r="S295" s="34"/>
      <c r="T295" s="34"/>
      <c r="U295" s="34"/>
      <c r="V295" s="35"/>
      <c r="W295" s="33"/>
      <c r="X295" s="31" t="s">
        <v>372</v>
      </c>
      <c r="Y295" s="41" t="s">
        <v>373</v>
      </c>
      <c r="Z295" s="37" t="s">
        <v>317</v>
      </c>
    </row>
    <row r="296" spans="1:26" s="30" customFormat="1" ht="45" x14ac:dyDescent="0.25">
      <c r="A296" s="70">
        <v>284</v>
      </c>
      <c r="B296" s="31" t="s">
        <v>308</v>
      </c>
      <c r="C296" s="31" t="s">
        <v>328</v>
      </c>
      <c r="D296" s="31"/>
      <c r="E296" s="31" t="s">
        <v>374</v>
      </c>
      <c r="F296" s="31" t="s">
        <v>375</v>
      </c>
      <c r="G296" s="31" t="s">
        <v>331</v>
      </c>
      <c r="H296" s="32">
        <v>43101</v>
      </c>
      <c r="I296" s="32">
        <v>43465</v>
      </c>
      <c r="J296" s="32">
        <v>43151</v>
      </c>
      <c r="K296" s="32">
        <v>43151</v>
      </c>
      <c r="L296" s="31" t="s">
        <v>416</v>
      </c>
      <c r="M296" s="31" t="s">
        <v>376</v>
      </c>
      <c r="N296" s="38" t="s">
        <v>34</v>
      </c>
      <c r="O296" s="33">
        <f>0+0+587.63</f>
        <v>587.63</v>
      </c>
      <c r="P296" s="34">
        <f>0+0+587.63</f>
        <v>587.63</v>
      </c>
      <c r="Q296" s="34"/>
      <c r="R296" s="34"/>
      <c r="S296" s="34"/>
      <c r="T296" s="34"/>
      <c r="U296" s="34"/>
      <c r="V296" s="35"/>
      <c r="W296" s="33"/>
      <c r="X296" s="31" t="s">
        <v>332</v>
      </c>
      <c r="Y296" s="41" t="s">
        <v>377</v>
      </c>
      <c r="Z296" s="37" t="s">
        <v>317</v>
      </c>
    </row>
    <row r="297" spans="1:26" s="30" customFormat="1" ht="30" x14ac:dyDescent="0.25">
      <c r="A297" s="70">
        <v>285</v>
      </c>
      <c r="B297" s="31" t="s">
        <v>308</v>
      </c>
      <c r="C297" s="31" t="s">
        <v>378</v>
      </c>
      <c r="D297" s="31"/>
      <c r="E297" s="31" t="s">
        <v>379</v>
      </c>
      <c r="F297" s="31" t="s">
        <v>380</v>
      </c>
      <c r="G297" s="31" t="s">
        <v>312</v>
      </c>
      <c r="H297" s="32">
        <v>43101</v>
      </c>
      <c r="I297" s="32">
        <v>43465</v>
      </c>
      <c r="J297" s="32">
        <v>43172</v>
      </c>
      <c r="K297" s="32">
        <v>43166</v>
      </c>
      <c r="L297" s="31" t="s">
        <v>313</v>
      </c>
      <c r="M297" s="31" t="s">
        <v>314</v>
      </c>
      <c r="N297" s="38" t="s">
        <v>34</v>
      </c>
      <c r="O297" s="33">
        <v>766.44</v>
      </c>
      <c r="P297" s="34"/>
      <c r="Q297" s="34">
        <v>766.44</v>
      </c>
      <c r="R297" s="34"/>
      <c r="S297" s="34"/>
      <c r="T297" s="34"/>
      <c r="U297" s="34"/>
      <c r="V297" s="35"/>
      <c r="W297" s="33"/>
      <c r="X297" s="31" t="s">
        <v>381</v>
      </c>
      <c r="Y297" s="41" t="s">
        <v>382</v>
      </c>
      <c r="Z297" s="37" t="s">
        <v>317</v>
      </c>
    </row>
    <row r="298" spans="1:26" s="30" customFormat="1" ht="30" x14ac:dyDescent="0.25">
      <c r="A298" s="70">
        <v>286</v>
      </c>
      <c r="B298" s="31" t="s">
        <v>308</v>
      </c>
      <c r="C298" s="31" t="s">
        <v>328</v>
      </c>
      <c r="D298" s="31"/>
      <c r="E298" s="31" t="s">
        <v>383</v>
      </c>
      <c r="F298" s="31" t="s">
        <v>384</v>
      </c>
      <c r="G298" s="31" t="s">
        <v>331</v>
      </c>
      <c r="H298" s="32">
        <v>43101</v>
      </c>
      <c r="I298" s="32">
        <v>43465</v>
      </c>
      <c r="J298" s="32">
        <v>43172</v>
      </c>
      <c r="K298" s="32">
        <v>43166</v>
      </c>
      <c r="L298" s="31" t="s">
        <v>313</v>
      </c>
      <c r="M298" s="31" t="s">
        <v>314</v>
      </c>
      <c r="N298" s="38" t="s">
        <v>34</v>
      </c>
      <c r="O298" s="33">
        <v>2288.16</v>
      </c>
      <c r="P298" s="34">
        <v>2288.16</v>
      </c>
      <c r="Q298" s="34"/>
      <c r="R298" s="34"/>
      <c r="S298" s="34"/>
      <c r="T298" s="34"/>
      <c r="U298" s="34"/>
      <c r="V298" s="35"/>
      <c r="W298" s="33"/>
      <c r="X298" s="31" t="s">
        <v>332</v>
      </c>
      <c r="Y298" s="41" t="s">
        <v>385</v>
      </c>
      <c r="Z298" s="37" t="s">
        <v>317</v>
      </c>
    </row>
    <row r="299" spans="1:26" s="30" customFormat="1" x14ac:dyDescent="0.25">
      <c r="A299" s="70">
        <v>287</v>
      </c>
      <c r="B299" s="31" t="s">
        <v>308</v>
      </c>
      <c r="C299" s="31" t="s">
        <v>386</v>
      </c>
      <c r="D299" s="31"/>
      <c r="E299" s="31" t="s">
        <v>387</v>
      </c>
      <c r="F299" s="31" t="s">
        <v>388</v>
      </c>
      <c r="G299" s="31" t="s">
        <v>325</v>
      </c>
      <c r="H299" s="32">
        <v>43101</v>
      </c>
      <c r="I299" s="32">
        <v>43465</v>
      </c>
      <c r="J299" s="32">
        <v>43173</v>
      </c>
      <c r="K299" s="32">
        <v>43172</v>
      </c>
      <c r="L299" s="31" t="s">
        <v>313</v>
      </c>
      <c r="M299" s="31" t="s">
        <v>314</v>
      </c>
      <c r="N299" s="38" t="s">
        <v>34</v>
      </c>
      <c r="O299" s="33">
        <v>290</v>
      </c>
      <c r="P299" s="34"/>
      <c r="Q299" s="34"/>
      <c r="R299" s="34">
        <v>290</v>
      </c>
      <c r="S299" s="34"/>
      <c r="T299" s="34"/>
      <c r="U299" s="34"/>
      <c r="V299" s="35"/>
      <c r="W299" s="33"/>
      <c r="X299" s="31" t="s">
        <v>389</v>
      </c>
      <c r="Y299" s="41" t="s">
        <v>390</v>
      </c>
      <c r="Z299" s="37" t="s">
        <v>317</v>
      </c>
    </row>
    <row r="300" spans="1:26" s="30" customFormat="1" ht="45" x14ac:dyDescent="0.25">
      <c r="A300" s="70">
        <v>288</v>
      </c>
      <c r="B300" s="31" t="s">
        <v>308</v>
      </c>
      <c r="C300" s="31" t="s">
        <v>328</v>
      </c>
      <c r="D300" s="31"/>
      <c r="E300" s="31" t="s">
        <v>391</v>
      </c>
      <c r="F300" s="31" t="s">
        <v>392</v>
      </c>
      <c r="G300" s="31" t="s">
        <v>331</v>
      </c>
      <c r="H300" s="32">
        <v>43101</v>
      </c>
      <c r="I300" s="32">
        <v>43465</v>
      </c>
      <c r="J300" s="32">
        <v>43200</v>
      </c>
      <c r="K300" s="32">
        <v>43176</v>
      </c>
      <c r="L300" s="31" t="s">
        <v>320</v>
      </c>
      <c r="M300" s="31" t="s">
        <v>314</v>
      </c>
      <c r="N300" s="31"/>
      <c r="O300" s="33">
        <v>0</v>
      </c>
      <c r="P300" s="34">
        <v>0</v>
      </c>
      <c r="Q300" s="34"/>
      <c r="R300" s="34"/>
      <c r="S300" s="34"/>
      <c r="T300" s="34"/>
      <c r="U300" s="34"/>
      <c r="V300" s="35"/>
      <c r="W300" s="33"/>
      <c r="X300" s="31" t="s">
        <v>332</v>
      </c>
      <c r="Y300" s="41" t="s">
        <v>393</v>
      </c>
      <c r="Z300" s="37" t="s">
        <v>317</v>
      </c>
    </row>
    <row r="301" spans="1:26" s="30" customFormat="1" ht="30" x14ac:dyDescent="0.25">
      <c r="A301" s="70">
        <v>289</v>
      </c>
      <c r="B301" s="31" t="s">
        <v>308</v>
      </c>
      <c r="C301" s="31" t="s">
        <v>394</v>
      </c>
      <c r="D301" s="31"/>
      <c r="E301" s="31" t="s">
        <v>395</v>
      </c>
      <c r="F301" s="31" t="s">
        <v>396</v>
      </c>
      <c r="G301" s="31" t="s">
        <v>312</v>
      </c>
      <c r="H301" s="32">
        <v>43101</v>
      </c>
      <c r="I301" s="32">
        <v>43465</v>
      </c>
      <c r="J301" s="32">
        <v>43200</v>
      </c>
      <c r="K301" s="32">
        <v>43198</v>
      </c>
      <c r="L301" s="31" t="s">
        <v>313</v>
      </c>
      <c r="M301" s="31" t="s">
        <v>314</v>
      </c>
      <c r="N301" s="38" t="s">
        <v>34</v>
      </c>
      <c r="O301" s="33">
        <v>2017.11</v>
      </c>
      <c r="P301" s="34"/>
      <c r="Q301" s="34">
        <v>2017.11</v>
      </c>
      <c r="R301" s="34"/>
      <c r="S301" s="34"/>
      <c r="T301" s="34"/>
      <c r="U301" s="34"/>
      <c r="V301" s="35"/>
      <c r="W301" s="33"/>
      <c r="X301" s="31" t="s">
        <v>397</v>
      </c>
      <c r="Y301" s="41" t="s">
        <v>398</v>
      </c>
      <c r="Z301" s="37" t="s">
        <v>317</v>
      </c>
    </row>
    <row r="302" spans="1:26" s="30" customFormat="1" ht="30" x14ac:dyDescent="0.25">
      <c r="A302" s="70">
        <v>290</v>
      </c>
      <c r="B302" s="31" t="s">
        <v>308</v>
      </c>
      <c r="C302" s="31" t="s">
        <v>394</v>
      </c>
      <c r="D302" s="31"/>
      <c r="E302" s="31" t="s">
        <v>399</v>
      </c>
      <c r="F302" s="31" t="s">
        <v>400</v>
      </c>
      <c r="G302" s="31" t="s">
        <v>312</v>
      </c>
      <c r="H302" s="32">
        <v>43101</v>
      </c>
      <c r="I302" s="32">
        <v>43465</v>
      </c>
      <c r="J302" s="32">
        <v>43200</v>
      </c>
      <c r="K302" s="32">
        <v>43198</v>
      </c>
      <c r="L302" s="31" t="s">
        <v>401</v>
      </c>
      <c r="M302" s="31" t="s">
        <v>314</v>
      </c>
      <c r="N302" s="31"/>
      <c r="O302" s="33">
        <v>0</v>
      </c>
      <c r="P302" s="34"/>
      <c r="Q302" s="34">
        <v>0</v>
      </c>
      <c r="R302" s="34"/>
      <c r="S302" s="34"/>
      <c r="T302" s="34"/>
      <c r="U302" s="34"/>
      <c r="V302" s="35"/>
      <c r="W302" s="33"/>
      <c r="X302" s="31" t="s">
        <v>397</v>
      </c>
      <c r="Y302" s="41" t="s">
        <v>402</v>
      </c>
      <c r="Z302" s="37" t="s">
        <v>317</v>
      </c>
    </row>
    <row r="303" spans="1:26" s="30" customFormat="1" x14ac:dyDescent="0.25">
      <c r="A303" s="70">
        <v>291</v>
      </c>
      <c r="B303" s="31" t="s">
        <v>308</v>
      </c>
      <c r="C303" s="31" t="s">
        <v>328</v>
      </c>
      <c r="D303" s="31"/>
      <c r="E303" s="31" t="s">
        <v>403</v>
      </c>
      <c r="F303" s="31" t="s">
        <v>404</v>
      </c>
      <c r="G303" s="31" t="s">
        <v>331</v>
      </c>
      <c r="H303" s="32">
        <v>43101</v>
      </c>
      <c r="I303" s="32">
        <v>43465</v>
      </c>
      <c r="J303" s="32">
        <v>43231</v>
      </c>
      <c r="K303" s="32">
        <v>43203</v>
      </c>
      <c r="L303" s="31" t="s">
        <v>313</v>
      </c>
      <c r="M303" s="31" t="s">
        <v>314</v>
      </c>
      <c r="N303" s="38" t="s">
        <v>34</v>
      </c>
      <c r="O303" s="33">
        <v>723.87</v>
      </c>
      <c r="P303" s="34">
        <v>723.87</v>
      </c>
      <c r="Q303" s="34"/>
      <c r="R303" s="34"/>
      <c r="S303" s="34"/>
      <c r="T303" s="34"/>
      <c r="U303" s="34"/>
      <c r="V303" s="35"/>
      <c r="W303" s="33"/>
      <c r="X303" s="31" t="s">
        <v>332</v>
      </c>
      <c r="Y303" s="41" t="s">
        <v>405</v>
      </c>
      <c r="Z303" s="37" t="s">
        <v>317</v>
      </c>
    </row>
    <row r="304" spans="1:26" s="30" customFormat="1" ht="30" x14ac:dyDescent="0.25">
      <c r="A304" s="70">
        <v>292</v>
      </c>
      <c r="B304" s="31" t="s">
        <v>308</v>
      </c>
      <c r="C304" s="31" t="s">
        <v>328</v>
      </c>
      <c r="D304" s="31"/>
      <c r="E304" s="31" t="s">
        <v>406</v>
      </c>
      <c r="F304" s="31" t="s">
        <v>407</v>
      </c>
      <c r="G304" s="31" t="s">
        <v>331</v>
      </c>
      <c r="H304" s="32">
        <v>43101</v>
      </c>
      <c r="I304" s="32">
        <v>43465</v>
      </c>
      <c r="J304" s="32">
        <v>43250</v>
      </c>
      <c r="K304" s="32">
        <v>43205</v>
      </c>
      <c r="L304" s="31" t="s">
        <v>313</v>
      </c>
      <c r="M304" s="31" t="s">
        <v>314</v>
      </c>
      <c r="N304" s="38" t="s">
        <v>34</v>
      </c>
      <c r="O304" s="33">
        <v>846.48</v>
      </c>
      <c r="P304" s="34">
        <v>846.48</v>
      </c>
      <c r="Q304" s="34"/>
      <c r="R304" s="34"/>
      <c r="S304" s="34"/>
      <c r="T304" s="34"/>
      <c r="U304" s="34"/>
      <c r="V304" s="35"/>
      <c r="W304" s="33"/>
      <c r="X304" s="31" t="s">
        <v>332</v>
      </c>
      <c r="Y304" s="41" t="s">
        <v>408</v>
      </c>
      <c r="Z304" s="37" t="s">
        <v>317</v>
      </c>
    </row>
    <row r="305" spans="1:26" s="30" customFormat="1" ht="30" x14ac:dyDescent="0.25">
      <c r="A305" s="70">
        <v>293</v>
      </c>
      <c r="B305" s="31" t="s">
        <v>308</v>
      </c>
      <c r="C305" s="31" t="s">
        <v>328</v>
      </c>
      <c r="D305" s="31"/>
      <c r="E305" s="31" t="s">
        <v>409</v>
      </c>
      <c r="F305" s="31" t="s">
        <v>410</v>
      </c>
      <c r="G305" s="31" t="s">
        <v>331</v>
      </c>
      <c r="H305" s="32">
        <v>43101</v>
      </c>
      <c r="I305" s="32">
        <v>43465</v>
      </c>
      <c r="J305" s="32">
        <v>43218</v>
      </c>
      <c r="K305" s="32">
        <v>43207</v>
      </c>
      <c r="L305" s="31" t="s">
        <v>313</v>
      </c>
      <c r="M305" s="31" t="s">
        <v>411</v>
      </c>
      <c r="N305" s="38" t="s">
        <v>34</v>
      </c>
      <c r="O305" s="33">
        <f>2008.85+1110.33</f>
        <v>3119.18</v>
      </c>
      <c r="P305" s="34">
        <f>2008.85+1110.33</f>
        <v>3119.18</v>
      </c>
      <c r="Q305" s="34"/>
      <c r="R305" s="34"/>
      <c r="S305" s="34"/>
      <c r="T305" s="34"/>
      <c r="U305" s="34"/>
      <c r="V305" s="35"/>
      <c r="W305" s="33"/>
      <c r="X305" s="31" t="s">
        <v>332</v>
      </c>
      <c r="Y305" s="41" t="s">
        <v>412</v>
      </c>
      <c r="Z305" s="37" t="s">
        <v>317</v>
      </c>
    </row>
    <row r="306" spans="1:26" s="30" customFormat="1" ht="30" x14ac:dyDescent="0.25">
      <c r="A306" s="70">
        <v>294</v>
      </c>
      <c r="B306" s="31" t="s">
        <v>308</v>
      </c>
      <c r="C306" s="31" t="s">
        <v>413</v>
      </c>
      <c r="D306" s="31"/>
      <c r="E306" s="31" t="s">
        <v>414</v>
      </c>
      <c r="F306" s="31" t="s">
        <v>415</v>
      </c>
      <c r="G306" s="31" t="s">
        <v>312</v>
      </c>
      <c r="H306" s="32">
        <v>43101</v>
      </c>
      <c r="I306" s="32">
        <v>43465</v>
      </c>
      <c r="J306" s="32">
        <v>43230</v>
      </c>
      <c r="K306" s="32">
        <v>43224</v>
      </c>
      <c r="L306" s="31" t="s">
        <v>416</v>
      </c>
      <c r="M306" s="31" t="s">
        <v>314</v>
      </c>
      <c r="N306" s="38" t="s">
        <v>34</v>
      </c>
      <c r="O306" s="33">
        <f>0+2261.47</f>
        <v>2261.4699999999998</v>
      </c>
      <c r="P306" s="34"/>
      <c r="Q306" s="34">
        <f>0+2261.47</f>
        <v>2261.4699999999998</v>
      </c>
      <c r="R306" s="34"/>
      <c r="S306" s="34"/>
      <c r="T306" s="34"/>
      <c r="U306" s="34"/>
      <c r="V306" s="35"/>
      <c r="W306" s="33"/>
      <c r="X306" s="31" t="s">
        <v>417</v>
      </c>
      <c r="Y306" s="41" t="s">
        <v>418</v>
      </c>
      <c r="Z306" s="37" t="s">
        <v>317</v>
      </c>
    </row>
    <row r="307" spans="1:26" s="30" customFormat="1" ht="30" x14ac:dyDescent="0.25">
      <c r="A307" s="70">
        <v>295</v>
      </c>
      <c r="B307" s="31" t="s">
        <v>308</v>
      </c>
      <c r="C307" s="31" t="s">
        <v>419</v>
      </c>
      <c r="D307" s="31"/>
      <c r="E307" s="31" t="s">
        <v>420</v>
      </c>
      <c r="F307" s="31" t="s">
        <v>421</v>
      </c>
      <c r="G307" s="31" t="s">
        <v>312</v>
      </c>
      <c r="H307" s="32">
        <v>43101</v>
      </c>
      <c r="I307" s="32">
        <v>43465</v>
      </c>
      <c r="J307" s="32">
        <v>43235</v>
      </c>
      <c r="K307" s="32">
        <v>43234</v>
      </c>
      <c r="L307" s="31" t="s">
        <v>313</v>
      </c>
      <c r="M307" s="31" t="s">
        <v>314</v>
      </c>
      <c r="N307" s="38" t="s">
        <v>34</v>
      </c>
      <c r="O307" s="33">
        <v>738</v>
      </c>
      <c r="P307" s="34"/>
      <c r="Q307" s="34">
        <v>738</v>
      </c>
      <c r="R307" s="34"/>
      <c r="S307" s="34"/>
      <c r="T307" s="34"/>
      <c r="U307" s="34"/>
      <c r="V307" s="35"/>
      <c r="W307" s="33"/>
      <c r="X307" s="31" t="s">
        <v>422</v>
      </c>
      <c r="Y307" s="41"/>
      <c r="Z307" s="37" t="s">
        <v>317</v>
      </c>
    </row>
    <row r="308" spans="1:26" s="30" customFormat="1" ht="45" x14ac:dyDescent="0.25">
      <c r="A308" s="70">
        <v>296</v>
      </c>
      <c r="B308" s="31" t="s">
        <v>308</v>
      </c>
      <c r="C308" s="31" t="s">
        <v>328</v>
      </c>
      <c r="D308" s="31"/>
      <c r="E308" s="31" t="s">
        <v>423</v>
      </c>
      <c r="F308" s="31" t="s">
        <v>424</v>
      </c>
      <c r="G308" s="31" t="s">
        <v>331</v>
      </c>
      <c r="H308" s="32">
        <v>43101</v>
      </c>
      <c r="I308" s="32">
        <v>43465</v>
      </c>
      <c r="J308" s="32">
        <v>43244</v>
      </c>
      <c r="K308" s="32">
        <v>43237</v>
      </c>
      <c r="L308" s="31" t="s">
        <v>320</v>
      </c>
      <c r="M308" s="31" t="s">
        <v>314</v>
      </c>
      <c r="N308" s="31"/>
      <c r="O308" s="33">
        <v>0</v>
      </c>
      <c r="P308" s="34">
        <v>0</v>
      </c>
      <c r="Q308" s="34"/>
      <c r="R308" s="34"/>
      <c r="S308" s="34"/>
      <c r="T308" s="34"/>
      <c r="U308" s="34"/>
      <c r="V308" s="35"/>
      <c r="W308" s="33"/>
      <c r="X308" s="31" t="s">
        <v>332</v>
      </c>
      <c r="Y308" s="41" t="s">
        <v>425</v>
      </c>
      <c r="Z308" s="37"/>
    </row>
    <row r="309" spans="1:26" s="30" customFormat="1" ht="30" x14ac:dyDescent="0.25">
      <c r="A309" s="70">
        <v>297</v>
      </c>
      <c r="B309" s="31" t="s">
        <v>308</v>
      </c>
      <c r="C309" s="31" t="s">
        <v>378</v>
      </c>
      <c r="D309" s="31"/>
      <c r="E309" s="31" t="s">
        <v>426</v>
      </c>
      <c r="F309" s="31" t="s">
        <v>427</v>
      </c>
      <c r="G309" s="31" t="s">
        <v>312</v>
      </c>
      <c r="H309" s="32">
        <v>43101</v>
      </c>
      <c r="I309" s="32">
        <v>43465</v>
      </c>
      <c r="J309" s="32">
        <v>43262</v>
      </c>
      <c r="K309" s="32">
        <v>43237</v>
      </c>
      <c r="L309" s="31" t="s">
        <v>428</v>
      </c>
      <c r="M309" s="31" t="s">
        <v>411</v>
      </c>
      <c r="N309" s="38" t="s">
        <v>34</v>
      </c>
      <c r="O309" s="33">
        <v>287.39</v>
      </c>
      <c r="P309" s="34"/>
      <c r="Q309" s="34">
        <v>287.39</v>
      </c>
      <c r="R309" s="34"/>
      <c r="S309" s="34"/>
      <c r="T309" s="34"/>
      <c r="U309" s="34"/>
      <c r="V309" s="35"/>
      <c r="W309" s="33"/>
      <c r="X309" s="31" t="s">
        <v>429</v>
      </c>
      <c r="Y309" s="41"/>
      <c r="Z309" s="37" t="s">
        <v>317</v>
      </c>
    </row>
    <row r="310" spans="1:26" s="30" customFormat="1" ht="30" x14ac:dyDescent="0.25">
      <c r="A310" s="70">
        <v>298</v>
      </c>
      <c r="B310" s="31" t="s">
        <v>308</v>
      </c>
      <c r="C310" s="31" t="s">
        <v>430</v>
      </c>
      <c r="D310" s="31"/>
      <c r="E310" s="31" t="s">
        <v>431</v>
      </c>
      <c r="F310" s="31" t="s">
        <v>432</v>
      </c>
      <c r="G310" s="31" t="s">
        <v>312</v>
      </c>
      <c r="H310" s="32">
        <v>43101</v>
      </c>
      <c r="I310" s="32">
        <v>43465</v>
      </c>
      <c r="J310" s="32">
        <v>43255</v>
      </c>
      <c r="K310" s="32">
        <v>43248</v>
      </c>
      <c r="L310" s="31" t="s">
        <v>313</v>
      </c>
      <c r="M310" s="31" t="s">
        <v>314</v>
      </c>
      <c r="N310" s="38" t="s">
        <v>34</v>
      </c>
      <c r="O310" s="33">
        <f>1500+8238</f>
        <v>9738</v>
      </c>
      <c r="P310" s="34"/>
      <c r="Q310" s="34">
        <f>1500+8238</f>
        <v>9738</v>
      </c>
      <c r="R310" s="34"/>
      <c r="S310" s="34"/>
      <c r="T310" s="34"/>
      <c r="U310" s="34"/>
      <c r="V310" s="35"/>
      <c r="W310" s="33"/>
      <c r="X310" s="31" t="s">
        <v>433</v>
      </c>
      <c r="Y310" s="41"/>
      <c r="Z310" s="37" t="s">
        <v>317</v>
      </c>
    </row>
    <row r="311" spans="1:26" s="30" customFormat="1" ht="30" x14ac:dyDescent="0.25">
      <c r="A311" s="70">
        <v>299</v>
      </c>
      <c r="B311" s="31" t="s">
        <v>308</v>
      </c>
      <c r="C311" s="31" t="s">
        <v>434</v>
      </c>
      <c r="D311" s="31"/>
      <c r="E311" s="31" t="s">
        <v>435</v>
      </c>
      <c r="F311" s="31" t="s">
        <v>436</v>
      </c>
      <c r="G311" s="31" t="s">
        <v>312</v>
      </c>
      <c r="H311" s="32">
        <v>43101</v>
      </c>
      <c r="I311" s="32">
        <v>43465</v>
      </c>
      <c r="J311" s="32">
        <v>43249</v>
      </c>
      <c r="K311" s="32">
        <v>43249</v>
      </c>
      <c r="L311" s="31" t="s">
        <v>320</v>
      </c>
      <c r="M311" s="31" t="s">
        <v>411</v>
      </c>
      <c r="N311" s="31"/>
      <c r="O311" s="33">
        <v>0</v>
      </c>
      <c r="P311" s="34"/>
      <c r="Q311" s="34"/>
      <c r="R311" s="34"/>
      <c r="S311" s="34"/>
      <c r="T311" s="34"/>
      <c r="U311" s="34"/>
      <c r="V311" s="35"/>
      <c r="W311" s="33"/>
      <c r="X311" s="31" t="s">
        <v>437</v>
      </c>
      <c r="Y311" s="41"/>
      <c r="Z311" s="37" t="s">
        <v>317</v>
      </c>
    </row>
    <row r="312" spans="1:26" s="30" customFormat="1" ht="30" x14ac:dyDescent="0.25">
      <c r="A312" s="70">
        <v>300</v>
      </c>
      <c r="B312" s="31" t="s">
        <v>308</v>
      </c>
      <c r="C312" s="31" t="s">
        <v>328</v>
      </c>
      <c r="D312" s="31"/>
      <c r="E312" s="31" t="s">
        <v>438</v>
      </c>
      <c r="F312" s="31" t="s">
        <v>439</v>
      </c>
      <c r="G312" s="31" t="s">
        <v>331</v>
      </c>
      <c r="H312" s="32">
        <v>43101</v>
      </c>
      <c r="I312" s="32">
        <v>43465</v>
      </c>
      <c r="J312" s="32">
        <v>43299</v>
      </c>
      <c r="K312" s="32">
        <v>43259</v>
      </c>
      <c r="L312" s="31" t="s">
        <v>320</v>
      </c>
      <c r="M312" s="31" t="s">
        <v>314</v>
      </c>
      <c r="N312" s="31"/>
      <c r="O312" s="33">
        <v>0</v>
      </c>
      <c r="P312" s="34">
        <v>0</v>
      </c>
      <c r="Q312" s="34"/>
      <c r="R312" s="34"/>
      <c r="S312" s="34"/>
      <c r="T312" s="34"/>
      <c r="U312" s="34"/>
      <c r="V312" s="35"/>
      <c r="W312" s="33"/>
      <c r="X312" s="31" t="s">
        <v>332</v>
      </c>
      <c r="Y312" s="41" t="s">
        <v>440</v>
      </c>
      <c r="Z312" s="37"/>
    </row>
    <row r="313" spans="1:26" s="30" customFormat="1" ht="60" x14ac:dyDescent="0.25">
      <c r="A313" s="70">
        <v>301</v>
      </c>
      <c r="B313" s="31" t="s">
        <v>308</v>
      </c>
      <c r="C313" s="31" t="s">
        <v>328</v>
      </c>
      <c r="D313" s="31"/>
      <c r="E313" s="31" t="s">
        <v>441</v>
      </c>
      <c r="F313" s="31" t="s">
        <v>442</v>
      </c>
      <c r="G313" s="31" t="s">
        <v>331</v>
      </c>
      <c r="H313" s="32">
        <v>43101</v>
      </c>
      <c r="I313" s="32">
        <v>43465</v>
      </c>
      <c r="J313" s="32">
        <v>43845</v>
      </c>
      <c r="K313" s="32">
        <v>43267</v>
      </c>
      <c r="L313" s="31" t="s">
        <v>313</v>
      </c>
      <c r="M313" s="31" t="s">
        <v>1240</v>
      </c>
      <c r="N313" s="38" t="s">
        <v>34</v>
      </c>
      <c r="O313" s="33">
        <f>40+1359+3200+5800</f>
        <v>10399</v>
      </c>
      <c r="P313" s="39">
        <f>40+1359+3200+5800</f>
        <v>10399</v>
      </c>
      <c r="Q313" s="39"/>
      <c r="R313" s="39"/>
      <c r="S313" s="39"/>
      <c r="T313" s="39"/>
      <c r="U313" s="39"/>
      <c r="V313" s="40"/>
      <c r="W313" s="33"/>
      <c r="X313" s="31" t="s">
        <v>332</v>
      </c>
      <c r="Y313" s="41" t="s">
        <v>443</v>
      </c>
      <c r="Z313" s="37" t="s">
        <v>317</v>
      </c>
    </row>
    <row r="314" spans="1:26" s="30" customFormat="1" ht="75" x14ac:dyDescent="0.25">
      <c r="A314" s="70">
        <v>302</v>
      </c>
      <c r="B314" s="31" t="s">
        <v>308</v>
      </c>
      <c r="C314" s="31" t="s">
        <v>328</v>
      </c>
      <c r="D314" s="31"/>
      <c r="E314" s="31" t="s">
        <v>444</v>
      </c>
      <c r="F314" s="31" t="s">
        <v>445</v>
      </c>
      <c r="G314" s="31" t="s">
        <v>331</v>
      </c>
      <c r="H314" s="32">
        <v>43101</v>
      </c>
      <c r="I314" s="32">
        <v>43465</v>
      </c>
      <c r="J314" s="32">
        <v>43343</v>
      </c>
      <c r="K314" s="32">
        <v>43268</v>
      </c>
      <c r="L314" s="31" t="s">
        <v>320</v>
      </c>
      <c r="M314" s="31" t="s">
        <v>411</v>
      </c>
      <c r="N314" s="31"/>
      <c r="O314" s="33">
        <v>0</v>
      </c>
      <c r="P314" s="34">
        <v>0</v>
      </c>
      <c r="Q314" s="34"/>
      <c r="R314" s="34"/>
      <c r="S314" s="34"/>
      <c r="T314" s="34"/>
      <c r="U314" s="34"/>
      <c r="V314" s="35"/>
      <c r="W314" s="33"/>
      <c r="X314" s="31" t="s">
        <v>332</v>
      </c>
      <c r="Y314" s="41" t="s">
        <v>446</v>
      </c>
      <c r="Z314" s="37" t="s">
        <v>317</v>
      </c>
    </row>
    <row r="315" spans="1:26" s="30" customFormat="1" ht="45" x14ac:dyDescent="0.25">
      <c r="A315" s="70">
        <v>303</v>
      </c>
      <c r="B315" s="31" t="s">
        <v>308</v>
      </c>
      <c r="C315" s="31" t="s">
        <v>328</v>
      </c>
      <c r="D315" s="31"/>
      <c r="E315" s="31" t="s">
        <v>447</v>
      </c>
      <c r="F315" s="31" t="s">
        <v>448</v>
      </c>
      <c r="G315" s="31" t="s">
        <v>331</v>
      </c>
      <c r="H315" s="32">
        <v>43101</v>
      </c>
      <c r="I315" s="32">
        <v>43465</v>
      </c>
      <c r="J315" s="32">
        <v>43277</v>
      </c>
      <c r="K315" s="32">
        <v>43273</v>
      </c>
      <c r="L315" s="31" t="s">
        <v>320</v>
      </c>
      <c r="M315" s="31" t="s">
        <v>411</v>
      </c>
      <c r="N315" s="31"/>
      <c r="O315" s="33">
        <v>0</v>
      </c>
      <c r="P315" s="34">
        <v>0</v>
      </c>
      <c r="Q315" s="34"/>
      <c r="R315" s="34"/>
      <c r="S315" s="34"/>
      <c r="T315" s="34"/>
      <c r="U315" s="34"/>
      <c r="V315" s="35"/>
      <c r="W315" s="33"/>
      <c r="X315" s="31" t="s">
        <v>332</v>
      </c>
      <c r="Y315" s="41" t="s">
        <v>449</v>
      </c>
      <c r="Z315" s="37" t="s">
        <v>317</v>
      </c>
    </row>
    <row r="316" spans="1:26" s="30" customFormat="1" ht="30" x14ac:dyDescent="0.25">
      <c r="A316" s="70">
        <v>304</v>
      </c>
      <c r="B316" s="31" t="s">
        <v>308</v>
      </c>
      <c r="C316" s="31" t="s">
        <v>328</v>
      </c>
      <c r="D316" s="31"/>
      <c r="E316" s="31" t="s">
        <v>450</v>
      </c>
      <c r="F316" s="31" t="s">
        <v>451</v>
      </c>
      <c r="G316" s="31" t="s">
        <v>331</v>
      </c>
      <c r="H316" s="32">
        <v>43101</v>
      </c>
      <c r="I316" s="32">
        <v>43465</v>
      </c>
      <c r="J316" s="32">
        <v>43441</v>
      </c>
      <c r="K316" s="32">
        <v>43273</v>
      </c>
      <c r="L316" s="31" t="s">
        <v>416</v>
      </c>
      <c r="M316" s="31" t="s">
        <v>314</v>
      </c>
      <c r="N316" s="38" t="s">
        <v>34</v>
      </c>
      <c r="O316" s="33">
        <v>989.51</v>
      </c>
      <c r="P316" s="34">
        <v>989.51</v>
      </c>
      <c r="Q316" s="34"/>
      <c r="R316" s="34"/>
      <c r="S316" s="34"/>
      <c r="T316" s="34"/>
      <c r="U316" s="34"/>
      <c r="V316" s="35"/>
      <c r="W316" s="33"/>
      <c r="X316" s="31" t="s">
        <v>332</v>
      </c>
      <c r="Y316" s="41"/>
      <c r="Z316" s="37" t="s">
        <v>317</v>
      </c>
    </row>
    <row r="317" spans="1:26" s="30" customFormat="1" ht="30" x14ac:dyDescent="0.25">
      <c r="A317" s="70">
        <v>305</v>
      </c>
      <c r="B317" s="31" t="s">
        <v>308</v>
      </c>
      <c r="C317" s="31" t="s">
        <v>328</v>
      </c>
      <c r="D317" s="31"/>
      <c r="E317" s="31" t="s">
        <v>452</v>
      </c>
      <c r="F317" s="31" t="s">
        <v>453</v>
      </c>
      <c r="G317" s="31" t="s">
        <v>331</v>
      </c>
      <c r="H317" s="32">
        <v>43101</v>
      </c>
      <c r="I317" s="32">
        <v>43465</v>
      </c>
      <c r="J317" s="32">
        <v>43368</v>
      </c>
      <c r="K317" s="32">
        <v>43277</v>
      </c>
      <c r="L317" s="31" t="s">
        <v>313</v>
      </c>
      <c r="M317" s="31" t="s">
        <v>314</v>
      </c>
      <c r="N317" s="38" t="s">
        <v>34</v>
      </c>
      <c r="O317" s="33">
        <v>650</v>
      </c>
      <c r="P317" s="34">
        <v>650</v>
      </c>
      <c r="Q317" s="34"/>
      <c r="R317" s="34"/>
      <c r="S317" s="34"/>
      <c r="T317" s="34"/>
      <c r="U317" s="34"/>
      <c r="V317" s="35"/>
      <c r="W317" s="33"/>
      <c r="X317" s="31" t="s">
        <v>332</v>
      </c>
      <c r="Y317" s="41" t="s">
        <v>454</v>
      </c>
      <c r="Z317" s="37" t="s">
        <v>317</v>
      </c>
    </row>
    <row r="318" spans="1:26" s="30" customFormat="1" ht="30" x14ac:dyDescent="0.25">
      <c r="A318" s="70">
        <v>306</v>
      </c>
      <c r="B318" s="31" t="s">
        <v>308</v>
      </c>
      <c r="C318" s="31" t="s">
        <v>328</v>
      </c>
      <c r="D318" s="31"/>
      <c r="E318" s="31" t="s">
        <v>455</v>
      </c>
      <c r="F318" s="31" t="s">
        <v>456</v>
      </c>
      <c r="G318" s="31" t="s">
        <v>331</v>
      </c>
      <c r="H318" s="32">
        <v>43101</v>
      </c>
      <c r="I318" s="32">
        <v>43465</v>
      </c>
      <c r="J318" s="32">
        <v>43314</v>
      </c>
      <c r="K318" s="32">
        <v>43279</v>
      </c>
      <c r="L318" s="31" t="s">
        <v>313</v>
      </c>
      <c r="M318" s="31" t="s">
        <v>314</v>
      </c>
      <c r="N318" s="38" t="s">
        <v>34</v>
      </c>
      <c r="O318" s="33">
        <v>331</v>
      </c>
      <c r="P318" s="34">
        <v>331</v>
      </c>
      <c r="Q318" s="34"/>
      <c r="R318" s="34"/>
      <c r="S318" s="34"/>
      <c r="T318" s="34"/>
      <c r="U318" s="34"/>
      <c r="V318" s="35"/>
      <c r="W318" s="33"/>
      <c r="X318" s="31" t="s">
        <v>332</v>
      </c>
      <c r="Y318" s="41" t="s">
        <v>457</v>
      </c>
      <c r="Z318" s="37" t="s">
        <v>317</v>
      </c>
    </row>
    <row r="319" spans="1:26" s="30" customFormat="1" ht="45" x14ac:dyDescent="0.25">
      <c r="A319" s="70">
        <v>307</v>
      </c>
      <c r="B319" s="31" t="s">
        <v>308</v>
      </c>
      <c r="C319" s="31" t="s">
        <v>328</v>
      </c>
      <c r="D319" s="31"/>
      <c r="E319" s="31" t="s">
        <v>458</v>
      </c>
      <c r="F319" s="31" t="s">
        <v>459</v>
      </c>
      <c r="G319" s="31" t="s">
        <v>331</v>
      </c>
      <c r="H319" s="32">
        <v>43101</v>
      </c>
      <c r="I319" s="32">
        <v>43465</v>
      </c>
      <c r="J319" s="32">
        <v>43314</v>
      </c>
      <c r="K319" s="32">
        <v>43279</v>
      </c>
      <c r="L319" s="31" t="s">
        <v>320</v>
      </c>
      <c r="M319" s="31" t="s">
        <v>314</v>
      </c>
      <c r="N319" s="31"/>
      <c r="O319" s="33">
        <v>0</v>
      </c>
      <c r="P319" s="34">
        <v>0</v>
      </c>
      <c r="Q319" s="34"/>
      <c r="R319" s="34"/>
      <c r="S319" s="34"/>
      <c r="T319" s="34"/>
      <c r="U319" s="34"/>
      <c r="V319" s="35"/>
      <c r="W319" s="33"/>
      <c r="X319" s="31" t="s">
        <v>332</v>
      </c>
      <c r="Y319" s="41" t="s">
        <v>460</v>
      </c>
      <c r="Z319" s="37" t="s">
        <v>317</v>
      </c>
    </row>
    <row r="320" spans="1:26" s="30" customFormat="1" ht="30" x14ac:dyDescent="0.25">
      <c r="A320" s="70">
        <v>308</v>
      </c>
      <c r="B320" s="31" t="s">
        <v>308</v>
      </c>
      <c r="C320" s="31" t="s">
        <v>378</v>
      </c>
      <c r="D320" s="31"/>
      <c r="E320" s="31" t="s">
        <v>461</v>
      </c>
      <c r="F320" s="31" t="s">
        <v>462</v>
      </c>
      <c r="G320" s="31" t="s">
        <v>325</v>
      </c>
      <c r="H320" s="32">
        <v>43101</v>
      </c>
      <c r="I320" s="32">
        <v>43465</v>
      </c>
      <c r="J320" s="32">
        <v>43294</v>
      </c>
      <c r="K320" s="32">
        <v>43284</v>
      </c>
      <c r="L320" s="31" t="s">
        <v>313</v>
      </c>
      <c r="M320" s="31" t="s">
        <v>411</v>
      </c>
      <c r="N320" s="38" t="s">
        <v>34</v>
      </c>
      <c r="O320" s="33">
        <f>950+595</f>
        <v>1545</v>
      </c>
      <c r="P320" s="34"/>
      <c r="Q320" s="34">
        <f>950+595</f>
        <v>1545</v>
      </c>
      <c r="R320" s="34"/>
      <c r="S320" s="34"/>
      <c r="T320" s="34"/>
      <c r="U320" s="34"/>
      <c r="V320" s="35"/>
      <c r="W320" s="33"/>
      <c r="X320" s="31" t="s">
        <v>463</v>
      </c>
      <c r="Y320" s="41"/>
      <c r="Z320" s="37" t="s">
        <v>317</v>
      </c>
    </row>
    <row r="321" spans="1:26" s="30" customFormat="1" ht="45" x14ac:dyDescent="0.25">
      <c r="A321" s="70">
        <v>309</v>
      </c>
      <c r="B321" s="31" t="s">
        <v>308</v>
      </c>
      <c r="C321" s="31" t="s">
        <v>328</v>
      </c>
      <c r="D321" s="31"/>
      <c r="E321" s="31" t="s">
        <v>464</v>
      </c>
      <c r="F321" s="31" t="s">
        <v>465</v>
      </c>
      <c r="G321" s="31" t="s">
        <v>331</v>
      </c>
      <c r="H321" s="32">
        <v>43101</v>
      </c>
      <c r="I321" s="32">
        <v>43465</v>
      </c>
      <c r="J321" s="32">
        <v>43468</v>
      </c>
      <c r="K321" s="32">
        <v>43288</v>
      </c>
      <c r="L321" s="31" t="s">
        <v>320</v>
      </c>
      <c r="M321" s="31" t="s">
        <v>411</v>
      </c>
      <c r="N321" s="31"/>
      <c r="O321" s="33">
        <v>0</v>
      </c>
      <c r="P321" s="34">
        <v>0</v>
      </c>
      <c r="Q321" s="34"/>
      <c r="R321" s="34"/>
      <c r="S321" s="34"/>
      <c r="T321" s="34"/>
      <c r="U321" s="34"/>
      <c r="V321" s="35"/>
      <c r="W321" s="33"/>
      <c r="X321" s="31" t="s">
        <v>332</v>
      </c>
      <c r="Y321" s="41" t="s">
        <v>466</v>
      </c>
      <c r="Z321" s="37" t="s">
        <v>317</v>
      </c>
    </row>
    <row r="322" spans="1:26" s="30" customFormat="1" x14ac:dyDescent="0.25">
      <c r="A322" s="70">
        <v>310</v>
      </c>
      <c r="B322" s="31" t="s">
        <v>308</v>
      </c>
      <c r="C322" s="31" t="s">
        <v>467</v>
      </c>
      <c r="D322" s="31"/>
      <c r="E322" s="31" t="s">
        <v>468</v>
      </c>
      <c r="F322" s="31" t="s">
        <v>469</v>
      </c>
      <c r="G322" s="31" t="s">
        <v>312</v>
      </c>
      <c r="H322" s="32">
        <v>43101</v>
      </c>
      <c r="I322" s="32">
        <v>43465</v>
      </c>
      <c r="J322" s="32">
        <v>43291</v>
      </c>
      <c r="K322" s="32">
        <v>43291</v>
      </c>
      <c r="L322" s="31" t="s">
        <v>313</v>
      </c>
      <c r="M322" s="31" t="s">
        <v>314</v>
      </c>
      <c r="N322" s="38" t="s">
        <v>34</v>
      </c>
      <c r="O322" s="33">
        <v>5245.77</v>
      </c>
      <c r="P322" s="34"/>
      <c r="Q322" s="34">
        <v>5245.77</v>
      </c>
      <c r="R322" s="34"/>
      <c r="S322" s="34"/>
      <c r="T322" s="34"/>
      <c r="U322" s="34"/>
      <c r="V322" s="35"/>
      <c r="W322" s="33"/>
      <c r="X322" s="31" t="s">
        <v>470</v>
      </c>
      <c r="Y322" s="41"/>
      <c r="Z322" s="37" t="s">
        <v>317</v>
      </c>
    </row>
    <row r="323" spans="1:26" s="30" customFormat="1" ht="45" x14ac:dyDescent="0.25">
      <c r="A323" s="70">
        <v>311</v>
      </c>
      <c r="B323" s="31" t="s">
        <v>308</v>
      </c>
      <c r="C323" s="31" t="s">
        <v>471</v>
      </c>
      <c r="D323" s="31"/>
      <c r="E323" s="31" t="s">
        <v>472</v>
      </c>
      <c r="F323" s="31" t="s">
        <v>473</v>
      </c>
      <c r="G323" s="31" t="s">
        <v>312</v>
      </c>
      <c r="H323" s="32">
        <v>43101</v>
      </c>
      <c r="I323" s="32">
        <v>43465</v>
      </c>
      <c r="J323" s="32">
        <v>43292</v>
      </c>
      <c r="K323" s="32">
        <v>43291</v>
      </c>
      <c r="L323" s="31" t="s">
        <v>313</v>
      </c>
      <c r="M323" s="31" t="s">
        <v>314</v>
      </c>
      <c r="N323" s="38" t="s">
        <v>34</v>
      </c>
      <c r="O323" s="33">
        <v>2510.0300000000002</v>
      </c>
      <c r="P323" s="34"/>
      <c r="Q323" s="34">
        <v>2510.0300000000002</v>
      </c>
      <c r="R323" s="34"/>
      <c r="S323" s="34"/>
      <c r="T323" s="34"/>
      <c r="U323" s="34"/>
      <c r="V323" s="35"/>
      <c r="W323" s="33"/>
      <c r="X323" s="31" t="s">
        <v>326</v>
      </c>
      <c r="Y323" s="41" t="s">
        <v>474</v>
      </c>
      <c r="Z323" s="37" t="s">
        <v>317</v>
      </c>
    </row>
    <row r="324" spans="1:26" s="30" customFormat="1" ht="30" x14ac:dyDescent="0.25">
      <c r="A324" s="70">
        <v>312</v>
      </c>
      <c r="B324" s="31" t="s">
        <v>308</v>
      </c>
      <c r="C324" s="31" t="s">
        <v>475</v>
      </c>
      <c r="D324" s="31"/>
      <c r="E324" s="31" t="s">
        <v>476</v>
      </c>
      <c r="F324" s="31" t="s">
        <v>477</v>
      </c>
      <c r="G324" s="31" t="s">
        <v>312</v>
      </c>
      <c r="H324" s="32">
        <v>43101</v>
      </c>
      <c r="I324" s="32">
        <v>43465</v>
      </c>
      <c r="J324" s="32">
        <v>43298</v>
      </c>
      <c r="K324" s="32">
        <v>43291</v>
      </c>
      <c r="L324" s="31" t="s">
        <v>313</v>
      </c>
      <c r="M324" s="31" t="s">
        <v>314</v>
      </c>
      <c r="N324" s="38" t="s">
        <v>34</v>
      </c>
      <c r="O324" s="33">
        <v>5341.01</v>
      </c>
      <c r="P324" s="34"/>
      <c r="Q324" s="34">
        <v>5341.01</v>
      </c>
      <c r="R324" s="34"/>
      <c r="S324" s="34"/>
      <c r="T324" s="34"/>
      <c r="U324" s="34"/>
      <c r="V324" s="35"/>
      <c r="W324" s="33"/>
      <c r="X324" s="31" t="s">
        <v>478</v>
      </c>
      <c r="Y324" s="41" t="s">
        <v>479</v>
      </c>
      <c r="Z324" s="37" t="s">
        <v>317</v>
      </c>
    </row>
    <row r="325" spans="1:26" s="30" customFormat="1" x14ac:dyDescent="0.25">
      <c r="A325" s="70">
        <v>313</v>
      </c>
      <c r="B325" s="31" t="s">
        <v>308</v>
      </c>
      <c r="C325" s="31" t="s">
        <v>328</v>
      </c>
      <c r="D325" s="31"/>
      <c r="E325" s="31" t="s">
        <v>480</v>
      </c>
      <c r="F325" s="31" t="s">
        <v>481</v>
      </c>
      <c r="G325" s="31" t="s">
        <v>331</v>
      </c>
      <c r="H325" s="32">
        <v>43101</v>
      </c>
      <c r="I325" s="32">
        <v>43465</v>
      </c>
      <c r="J325" s="32">
        <v>43343</v>
      </c>
      <c r="K325" s="32">
        <v>43291</v>
      </c>
      <c r="L325" s="31" t="s">
        <v>320</v>
      </c>
      <c r="M325" s="31" t="s">
        <v>314</v>
      </c>
      <c r="N325" s="31"/>
      <c r="O325" s="33">
        <v>0</v>
      </c>
      <c r="P325" s="34">
        <v>0</v>
      </c>
      <c r="Q325" s="34"/>
      <c r="R325" s="34"/>
      <c r="S325" s="34"/>
      <c r="T325" s="34"/>
      <c r="U325" s="34"/>
      <c r="V325" s="35"/>
      <c r="W325" s="33"/>
      <c r="X325" s="31" t="s">
        <v>332</v>
      </c>
      <c r="Y325" s="41"/>
      <c r="Z325" s="37" t="s">
        <v>317</v>
      </c>
    </row>
    <row r="326" spans="1:26" s="30" customFormat="1" x14ac:dyDescent="0.25">
      <c r="A326" s="70">
        <v>314</v>
      </c>
      <c r="B326" s="31" t="s">
        <v>308</v>
      </c>
      <c r="C326" s="31" t="s">
        <v>328</v>
      </c>
      <c r="D326" s="31"/>
      <c r="E326" s="31" t="s">
        <v>482</v>
      </c>
      <c r="F326" s="31" t="s">
        <v>483</v>
      </c>
      <c r="G326" s="31" t="s">
        <v>331</v>
      </c>
      <c r="H326" s="32">
        <v>43101</v>
      </c>
      <c r="I326" s="32">
        <v>43465</v>
      </c>
      <c r="J326" s="32">
        <v>43403</v>
      </c>
      <c r="K326" s="32">
        <v>43291</v>
      </c>
      <c r="L326" s="31" t="s">
        <v>313</v>
      </c>
      <c r="M326" s="31" t="s">
        <v>314</v>
      </c>
      <c r="N326" s="38" t="s">
        <v>34</v>
      </c>
      <c r="O326" s="33">
        <v>1010.98</v>
      </c>
      <c r="P326" s="34">
        <v>1010.98</v>
      </c>
      <c r="Q326" s="34"/>
      <c r="R326" s="34"/>
      <c r="S326" s="34"/>
      <c r="T326" s="34"/>
      <c r="U326" s="34"/>
      <c r="V326" s="35"/>
      <c r="W326" s="33"/>
      <c r="X326" s="31" t="s">
        <v>332</v>
      </c>
      <c r="Y326" s="41"/>
      <c r="Z326" s="37" t="s">
        <v>317</v>
      </c>
    </row>
    <row r="327" spans="1:26" s="30" customFormat="1" ht="30" x14ac:dyDescent="0.25">
      <c r="A327" s="70">
        <v>315</v>
      </c>
      <c r="B327" s="31" t="s">
        <v>308</v>
      </c>
      <c r="C327" s="31" t="s">
        <v>328</v>
      </c>
      <c r="D327" s="31"/>
      <c r="E327" s="31" t="s">
        <v>484</v>
      </c>
      <c r="F327" s="31" t="s">
        <v>485</v>
      </c>
      <c r="G327" s="31" t="s">
        <v>331</v>
      </c>
      <c r="H327" s="32">
        <v>43101</v>
      </c>
      <c r="I327" s="32">
        <v>43465</v>
      </c>
      <c r="J327" s="32">
        <v>43441</v>
      </c>
      <c r="K327" s="32">
        <v>43291</v>
      </c>
      <c r="L327" s="31" t="s">
        <v>416</v>
      </c>
      <c r="M327" s="31" t="s">
        <v>314</v>
      </c>
      <c r="N327" s="38" t="s">
        <v>34</v>
      </c>
      <c r="O327" s="33">
        <v>271.3</v>
      </c>
      <c r="P327" s="34">
        <v>271.3</v>
      </c>
      <c r="Q327" s="34"/>
      <c r="R327" s="34"/>
      <c r="S327" s="34"/>
      <c r="T327" s="34"/>
      <c r="U327" s="34"/>
      <c r="V327" s="35"/>
      <c r="W327" s="33"/>
      <c r="X327" s="31" t="s">
        <v>332</v>
      </c>
      <c r="Y327" s="41"/>
      <c r="Z327" s="37" t="s">
        <v>317</v>
      </c>
    </row>
    <row r="328" spans="1:26" s="30" customFormat="1" ht="30" x14ac:dyDescent="0.25">
      <c r="A328" s="70">
        <v>316</v>
      </c>
      <c r="B328" s="31" t="s">
        <v>308</v>
      </c>
      <c r="C328" s="31" t="s">
        <v>486</v>
      </c>
      <c r="D328" s="31"/>
      <c r="E328" s="31" t="s">
        <v>487</v>
      </c>
      <c r="F328" s="31" t="s">
        <v>488</v>
      </c>
      <c r="G328" s="31" t="s">
        <v>312</v>
      </c>
      <c r="H328" s="32">
        <v>43101</v>
      </c>
      <c r="I328" s="32">
        <v>43465</v>
      </c>
      <c r="J328" s="32">
        <v>43292</v>
      </c>
      <c r="K328" s="32">
        <v>43292</v>
      </c>
      <c r="L328" s="31" t="s">
        <v>313</v>
      </c>
      <c r="M328" s="31" t="s">
        <v>314</v>
      </c>
      <c r="N328" s="38" t="s">
        <v>34</v>
      </c>
      <c r="O328" s="33">
        <f>750+1847.91</f>
        <v>2597.91</v>
      </c>
      <c r="P328" s="34"/>
      <c r="Q328" s="34">
        <f>750+1847.91</f>
        <v>2597.91</v>
      </c>
      <c r="R328" s="34"/>
      <c r="S328" s="34"/>
      <c r="T328" s="34"/>
      <c r="U328" s="34"/>
      <c r="V328" s="35"/>
      <c r="W328" s="33"/>
      <c r="X328" s="31" t="s">
        <v>489</v>
      </c>
      <c r="Y328" s="41" t="s">
        <v>490</v>
      </c>
      <c r="Z328" s="37" t="s">
        <v>317</v>
      </c>
    </row>
    <row r="329" spans="1:26" s="30" customFormat="1" x14ac:dyDescent="0.25">
      <c r="A329" s="70">
        <v>317</v>
      </c>
      <c r="B329" s="31" t="s">
        <v>308</v>
      </c>
      <c r="C329" s="31" t="s">
        <v>346</v>
      </c>
      <c r="D329" s="31"/>
      <c r="E329" s="31" t="s">
        <v>491</v>
      </c>
      <c r="F329" s="31" t="s">
        <v>492</v>
      </c>
      <c r="G329" s="31" t="s">
        <v>312</v>
      </c>
      <c r="H329" s="32">
        <v>43101</v>
      </c>
      <c r="I329" s="32">
        <v>43465</v>
      </c>
      <c r="J329" s="32">
        <v>43294</v>
      </c>
      <c r="K329" s="32">
        <v>43293</v>
      </c>
      <c r="L329" s="31" t="s">
        <v>313</v>
      </c>
      <c r="M329" s="31" t="s">
        <v>314</v>
      </c>
      <c r="N329" s="38" t="s">
        <v>34</v>
      </c>
      <c r="O329" s="33">
        <v>4973.6000000000004</v>
      </c>
      <c r="P329" s="34"/>
      <c r="Q329" s="34">
        <v>4973.6000000000004</v>
      </c>
      <c r="R329" s="34"/>
      <c r="S329" s="34"/>
      <c r="T329" s="34"/>
      <c r="U329" s="34"/>
      <c r="V329" s="35"/>
      <c r="W329" s="33"/>
      <c r="X329" s="31" t="s">
        <v>349</v>
      </c>
      <c r="Y329" s="41" t="s">
        <v>493</v>
      </c>
      <c r="Z329" s="37" t="s">
        <v>317</v>
      </c>
    </row>
    <row r="330" spans="1:26" s="30" customFormat="1" ht="30" x14ac:dyDescent="0.25">
      <c r="A330" s="70">
        <v>318</v>
      </c>
      <c r="B330" s="31" t="s">
        <v>308</v>
      </c>
      <c r="C330" s="31" t="s">
        <v>494</v>
      </c>
      <c r="D330" s="31"/>
      <c r="E330" s="31" t="s">
        <v>495</v>
      </c>
      <c r="F330" s="31" t="s">
        <v>496</v>
      </c>
      <c r="G330" s="31" t="s">
        <v>312</v>
      </c>
      <c r="H330" s="32">
        <v>43101</v>
      </c>
      <c r="I330" s="32">
        <v>43465</v>
      </c>
      <c r="J330" s="32">
        <v>43305</v>
      </c>
      <c r="K330" s="32">
        <v>43293</v>
      </c>
      <c r="L330" s="31" t="s">
        <v>313</v>
      </c>
      <c r="M330" s="31" t="s">
        <v>314</v>
      </c>
      <c r="N330" s="38" t="s">
        <v>34</v>
      </c>
      <c r="O330" s="33">
        <v>3944.93</v>
      </c>
      <c r="P330" s="34"/>
      <c r="Q330" s="34">
        <v>3944.93</v>
      </c>
      <c r="R330" s="34"/>
      <c r="S330" s="34"/>
      <c r="T330" s="34"/>
      <c r="U330" s="34"/>
      <c r="V330" s="35"/>
      <c r="W330" s="33"/>
      <c r="X330" s="31" t="s">
        <v>497</v>
      </c>
      <c r="Y330" s="41"/>
      <c r="Z330" s="37" t="s">
        <v>317</v>
      </c>
    </row>
    <row r="331" spans="1:26" s="30" customFormat="1" ht="30" x14ac:dyDescent="0.25">
      <c r="A331" s="70">
        <v>319</v>
      </c>
      <c r="B331" s="31" t="s">
        <v>308</v>
      </c>
      <c r="C331" s="31" t="s">
        <v>378</v>
      </c>
      <c r="D331" s="31"/>
      <c r="E331" s="31" t="s">
        <v>498</v>
      </c>
      <c r="F331" s="31" t="s">
        <v>499</v>
      </c>
      <c r="G331" s="31" t="s">
        <v>312</v>
      </c>
      <c r="H331" s="32">
        <v>43101</v>
      </c>
      <c r="I331" s="32">
        <v>43465</v>
      </c>
      <c r="J331" s="32">
        <v>43306</v>
      </c>
      <c r="K331" s="32">
        <v>43293</v>
      </c>
      <c r="L331" s="31" t="s">
        <v>313</v>
      </c>
      <c r="M331" s="31" t="s">
        <v>314</v>
      </c>
      <c r="N331" s="38" t="s">
        <v>34</v>
      </c>
      <c r="O331" s="33">
        <v>543.77</v>
      </c>
      <c r="P331" s="34"/>
      <c r="Q331" s="34">
        <v>543.77</v>
      </c>
      <c r="R331" s="34"/>
      <c r="S331" s="34"/>
      <c r="T331" s="34"/>
      <c r="U331" s="34"/>
      <c r="V331" s="35"/>
      <c r="W331" s="33"/>
      <c r="X331" s="31" t="s">
        <v>429</v>
      </c>
      <c r="Y331" s="41" t="s">
        <v>500</v>
      </c>
      <c r="Z331" s="37" t="s">
        <v>317</v>
      </c>
    </row>
    <row r="332" spans="1:26" s="30" customFormat="1" ht="30" x14ac:dyDescent="0.25">
      <c r="A332" s="70">
        <v>320</v>
      </c>
      <c r="B332" s="31" t="s">
        <v>308</v>
      </c>
      <c r="C332" s="31" t="s">
        <v>328</v>
      </c>
      <c r="D332" s="31"/>
      <c r="E332" s="31" t="s">
        <v>501</v>
      </c>
      <c r="F332" s="31" t="s">
        <v>502</v>
      </c>
      <c r="G332" s="31" t="s">
        <v>331</v>
      </c>
      <c r="H332" s="32">
        <v>43101</v>
      </c>
      <c r="I332" s="32">
        <v>43465</v>
      </c>
      <c r="J332" s="32">
        <v>43307</v>
      </c>
      <c r="K332" s="32">
        <v>43297</v>
      </c>
      <c r="L332" s="31" t="s">
        <v>313</v>
      </c>
      <c r="M332" s="31" t="s">
        <v>314</v>
      </c>
      <c r="N332" s="38" t="s">
        <v>34</v>
      </c>
      <c r="O332" s="33">
        <v>954.45</v>
      </c>
      <c r="P332" s="34">
        <v>954.45</v>
      </c>
      <c r="Q332" s="34"/>
      <c r="R332" s="34"/>
      <c r="S332" s="34"/>
      <c r="T332" s="34"/>
      <c r="U332" s="34"/>
      <c r="V332" s="35"/>
      <c r="W332" s="33"/>
      <c r="X332" s="31" t="s">
        <v>332</v>
      </c>
      <c r="Y332" s="41" t="s">
        <v>503</v>
      </c>
      <c r="Z332" s="37" t="s">
        <v>317</v>
      </c>
    </row>
    <row r="333" spans="1:26" s="30" customFormat="1" ht="30" x14ac:dyDescent="0.25">
      <c r="A333" s="70">
        <v>321</v>
      </c>
      <c r="B333" s="31" t="s">
        <v>308</v>
      </c>
      <c r="C333" s="31" t="s">
        <v>504</v>
      </c>
      <c r="D333" s="31"/>
      <c r="E333" s="31" t="s">
        <v>505</v>
      </c>
      <c r="F333" s="31" t="s">
        <v>506</v>
      </c>
      <c r="G333" s="31" t="s">
        <v>312</v>
      </c>
      <c r="H333" s="32">
        <v>43101</v>
      </c>
      <c r="I333" s="32">
        <v>43465</v>
      </c>
      <c r="J333" s="32">
        <v>43300</v>
      </c>
      <c r="K333" s="32">
        <v>43299</v>
      </c>
      <c r="L333" s="31" t="s">
        <v>313</v>
      </c>
      <c r="M333" s="31" t="s">
        <v>314</v>
      </c>
      <c r="N333" s="38" t="s">
        <v>34</v>
      </c>
      <c r="O333" s="33">
        <v>1500</v>
      </c>
      <c r="P333" s="34"/>
      <c r="Q333" s="34">
        <v>1500</v>
      </c>
      <c r="R333" s="34"/>
      <c r="S333" s="34"/>
      <c r="T333" s="34"/>
      <c r="U333" s="34"/>
      <c r="V333" s="35"/>
      <c r="W333" s="33"/>
      <c r="X333" s="31" t="s">
        <v>422</v>
      </c>
      <c r="Y333" s="41"/>
      <c r="Z333" s="37" t="s">
        <v>317</v>
      </c>
    </row>
    <row r="334" spans="1:26" s="30" customFormat="1" x14ac:dyDescent="0.25">
      <c r="A334" s="70">
        <v>322</v>
      </c>
      <c r="B334" s="31" t="s">
        <v>308</v>
      </c>
      <c r="C334" s="31" t="s">
        <v>328</v>
      </c>
      <c r="D334" s="31"/>
      <c r="E334" s="31" t="s">
        <v>507</v>
      </c>
      <c r="F334" s="31" t="s">
        <v>508</v>
      </c>
      <c r="G334" s="31" t="s">
        <v>331</v>
      </c>
      <c r="H334" s="32">
        <v>43101</v>
      </c>
      <c r="I334" s="32">
        <v>43465</v>
      </c>
      <c r="J334" s="32">
        <v>43348</v>
      </c>
      <c r="K334" s="32">
        <v>43299</v>
      </c>
      <c r="L334" s="31" t="s">
        <v>313</v>
      </c>
      <c r="M334" s="31" t="s">
        <v>314</v>
      </c>
      <c r="N334" s="38" t="s">
        <v>34</v>
      </c>
      <c r="O334" s="33">
        <v>187.32</v>
      </c>
      <c r="P334" s="34">
        <v>187.32</v>
      </c>
      <c r="Q334" s="34"/>
      <c r="R334" s="34"/>
      <c r="S334" s="34"/>
      <c r="T334" s="34"/>
      <c r="U334" s="34"/>
      <c r="V334" s="35"/>
      <c r="W334" s="33"/>
      <c r="X334" s="31" t="s">
        <v>332</v>
      </c>
      <c r="Y334" s="41"/>
      <c r="Z334" s="37" t="s">
        <v>317</v>
      </c>
    </row>
    <row r="335" spans="1:26" s="30" customFormat="1" ht="30" x14ac:dyDescent="0.25">
      <c r="A335" s="70">
        <v>323</v>
      </c>
      <c r="B335" s="31" t="s">
        <v>308</v>
      </c>
      <c r="C335" s="31" t="s">
        <v>394</v>
      </c>
      <c r="D335" s="31"/>
      <c r="E335" s="31" t="s">
        <v>509</v>
      </c>
      <c r="F335" s="31" t="s">
        <v>510</v>
      </c>
      <c r="G335" s="31" t="s">
        <v>511</v>
      </c>
      <c r="H335" s="32">
        <v>43101</v>
      </c>
      <c r="I335" s="32">
        <v>43465</v>
      </c>
      <c r="J335" s="32">
        <v>43313</v>
      </c>
      <c r="K335" s="32">
        <v>43309</v>
      </c>
      <c r="L335" s="31" t="s">
        <v>320</v>
      </c>
      <c r="M335" s="31" t="s">
        <v>314</v>
      </c>
      <c r="N335" s="31"/>
      <c r="O335" s="33">
        <v>0</v>
      </c>
      <c r="P335" s="34"/>
      <c r="Q335" s="34"/>
      <c r="R335" s="34"/>
      <c r="S335" s="34"/>
      <c r="T335" s="34"/>
      <c r="U335" s="34"/>
      <c r="V335" s="35"/>
      <c r="W335" s="33"/>
      <c r="X335" s="31" t="s">
        <v>512</v>
      </c>
      <c r="Y335" s="41"/>
      <c r="Z335" s="37" t="s">
        <v>317</v>
      </c>
    </row>
    <row r="336" spans="1:26" s="30" customFormat="1" ht="30" x14ac:dyDescent="0.25">
      <c r="A336" s="70">
        <v>324</v>
      </c>
      <c r="B336" s="31" t="s">
        <v>308</v>
      </c>
      <c r="C336" s="31" t="s">
        <v>378</v>
      </c>
      <c r="D336" s="31"/>
      <c r="E336" s="31" t="s">
        <v>513</v>
      </c>
      <c r="F336" s="31" t="s">
        <v>514</v>
      </c>
      <c r="G336" s="31" t="s">
        <v>325</v>
      </c>
      <c r="H336" s="32">
        <v>43101</v>
      </c>
      <c r="I336" s="32">
        <v>43465</v>
      </c>
      <c r="J336" s="32">
        <v>43315</v>
      </c>
      <c r="K336" s="32">
        <v>43311</v>
      </c>
      <c r="L336" s="31" t="s">
        <v>313</v>
      </c>
      <c r="M336" s="31" t="s">
        <v>314</v>
      </c>
      <c r="N336" s="38" t="s">
        <v>34</v>
      </c>
      <c r="O336" s="33">
        <v>500</v>
      </c>
      <c r="P336" s="34"/>
      <c r="Q336" s="34"/>
      <c r="R336" s="34">
        <v>500</v>
      </c>
      <c r="S336" s="34"/>
      <c r="T336" s="34"/>
      <c r="U336" s="34"/>
      <c r="V336" s="35"/>
      <c r="W336" s="33"/>
      <c r="X336" s="31" t="s">
        <v>463</v>
      </c>
      <c r="Y336" s="41" t="s">
        <v>515</v>
      </c>
      <c r="Z336" s="37" t="s">
        <v>317</v>
      </c>
    </row>
    <row r="337" spans="1:26" s="30" customFormat="1" x14ac:dyDescent="0.25">
      <c r="A337" s="70">
        <v>325</v>
      </c>
      <c r="B337" s="31" t="s">
        <v>308</v>
      </c>
      <c r="C337" s="31" t="s">
        <v>516</v>
      </c>
      <c r="D337" s="31"/>
      <c r="E337" s="31" t="s">
        <v>517</v>
      </c>
      <c r="F337" s="31" t="s">
        <v>518</v>
      </c>
      <c r="G337" s="31" t="s">
        <v>511</v>
      </c>
      <c r="H337" s="32">
        <v>43101</v>
      </c>
      <c r="I337" s="32">
        <v>43465</v>
      </c>
      <c r="J337" s="32">
        <v>43364</v>
      </c>
      <c r="K337" s="32">
        <v>43319</v>
      </c>
      <c r="L337" s="31" t="s">
        <v>313</v>
      </c>
      <c r="M337" s="31" t="s">
        <v>314</v>
      </c>
      <c r="N337" s="38" t="s">
        <v>34</v>
      </c>
      <c r="O337" s="33">
        <v>3879.34</v>
      </c>
      <c r="P337" s="34"/>
      <c r="Q337" s="34">
        <v>3879.34</v>
      </c>
      <c r="R337" s="34"/>
      <c r="S337" s="34"/>
      <c r="T337" s="34"/>
      <c r="U337" s="34"/>
      <c r="V337" s="35"/>
      <c r="W337" s="33"/>
      <c r="X337" s="31" t="s">
        <v>512</v>
      </c>
      <c r="Y337" s="41"/>
      <c r="Z337" s="37" t="s">
        <v>317</v>
      </c>
    </row>
    <row r="338" spans="1:26" s="30" customFormat="1" ht="45" x14ac:dyDescent="0.25">
      <c r="A338" s="70">
        <v>326</v>
      </c>
      <c r="B338" s="31" t="s">
        <v>308</v>
      </c>
      <c r="C338" s="31" t="s">
        <v>471</v>
      </c>
      <c r="D338" s="31"/>
      <c r="E338" s="31" t="s">
        <v>519</v>
      </c>
      <c r="F338" s="31" t="s">
        <v>520</v>
      </c>
      <c r="G338" s="31" t="s">
        <v>312</v>
      </c>
      <c r="H338" s="32">
        <v>43101</v>
      </c>
      <c r="I338" s="32">
        <v>43465</v>
      </c>
      <c r="J338" s="32">
        <v>43322</v>
      </c>
      <c r="K338" s="32">
        <v>43320</v>
      </c>
      <c r="L338" s="31" t="s">
        <v>313</v>
      </c>
      <c r="M338" s="31" t="s">
        <v>314</v>
      </c>
      <c r="N338" s="38" t="s">
        <v>34</v>
      </c>
      <c r="O338" s="33">
        <v>5005.99</v>
      </c>
      <c r="P338" s="34"/>
      <c r="Q338" s="34"/>
      <c r="R338" s="34">
        <v>5005.99</v>
      </c>
      <c r="S338" s="34"/>
      <c r="T338" s="34"/>
      <c r="U338" s="34"/>
      <c r="V338" s="35"/>
      <c r="W338" s="33"/>
      <c r="X338" s="31" t="s">
        <v>521</v>
      </c>
      <c r="Y338" s="41" t="s">
        <v>522</v>
      </c>
      <c r="Z338" s="37" t="s">
        <v>317</v>
      </c>
    </row>
    <row r="339" spans="1:26" s="30" customFormat="1" ht="75" x14ac:dyDescent="0.25">
      <c r="A339" s="70">
        <v>327</v>
      </c>
      <c r="B339" s="31" t="s">
        <v>308</v>
      </c>
      <c r="C339" s="31" t="s">
        <v>328</v>
      </c>
      <c r="D339" s="31"/>
      <c r="E339" s="31" t="s">
        <v>523</v>
      </c>
      <c r="F339" s="31" t="s">
        <v>524</v>
      </c>
      <c r="G339" s="31" t="s">
        <v>331</v>
      </c>
      <c r="H339" s="32">
        <v>43101</v>
      </c>
      <c r="I339" s="32">
        <v>43465</v>
      </c>
      <c r="J339" s="32">
        <v>43321</v>
      </c>
      <c r="K339" s="32">
        <v>43321</v>
      </c>
      <c r="L339" s="31" t="s">
        <v>525</v>
      </c>
      <c r="M339" s="31" t="s">
        <v>376</v>
      </c>
      <c r="N339" s="38" t="s">
        <v>34</v>
      </c>
      <c r="O339" s="33">
        <f>1447.04+3614.11</f>
        <v>5061.1499999999996</v>
      </c>
      <c r="P339" s="34">
        <f>1447.04+3614.11</f>
        <v>5061.1499999999996</v>
      </c>
      <c r="Q339" s="34"/>
      <c r="R339" s="34"/>
      <c r="S339" s="34"/>
      <c r="T339" s="34"/>
      <c r="U339" s="34"/>
      <c r="V339" s="35" t="s">
        <v>34</v>
      </c>
      <c r="W339" s="33">
        <v>6597.83</v>
      </c>
      <c r="X339" s="31" t="s">
        <v>332</v>
      </c>
      <c r="Y339" s="41" t="s">
        <v>526</v>
      </c>
      <c r="Z339" s="37" t="s">
        <v>317</v>
      </c>
    </row>
    <row r="340" spans="1:26" s="30" customFormat="1" ht="45" x14ac:dyDescent="0.25">
      <c r="A340" s="70">
        <v>328</v>
      </c>
      <c r="B340" s="31" t="s">
        <v>308</v>
      </c>
      <c r="C340" s="31" t="s">
        <v>328</v>
      </c>
      <c r="D340" s="31"/>
      <c r="E340" s="31" t="s">
        <v>527</v>
      </c>
      <c r="F340" s="31" t="s">
        <v>528</v>
      </c>
      <c r="G340" s="31" t="s">
        <v>331</v>
      </c>
      <c r="H340" s="32">
        <v>43101</v>
      </c>
      <c r="I340" s="32">
        <v>43465</v>
      </c>
      <c r="J340" s="32">
        <v>43323</v>
      </c>
      <c r="K340" s="32">
        <v>43321</v>
      </c>
      <c r="L340" s="31" t="s">
        <v>525</v>
      </c>
      <c r="M340" s="31" t="s">
        <v>376</v>
      </c>
      <c r="N340" s="38" t="s">
        <v>34</v>
      </c>
      <c r="O340" s="33">
        <v>7825.69</v>
      </c>
      <c r="P340" s="34">
        <v>7825.69</v>
      </c>
      <c r="Q340" s="34"/>
      <c r="R340" s="34"/>
      <c r="S340" s="34"/>
      <c r="T340" s="34"/>
      <c r="U340" s="34"/>
      <c r="V340" s="35" t="s">
        <v>34</v>
      </c>
      <c r="W340" s="33">
        <v>10563.97</v>
      </c>
      <c r="X340" s="31" t="s">
        <v>332</v>
      </c>
      <c r="Y340" s="41" t="s">
        <v>529</v>
      </c>
      <c r="Z340" s="37" t="s">
        <v>317</v>
      </c>
    </row>
    <row r="341" spans="1:26" s="30" customFormat="1" ht="45" x14ac:dyDescent="0.25">
      <c r="A341" s="70">
        <v>329</v>
      </c>
      <c r="B341" s="31" t="s">
        <v>308</v>
      </c>
      <c r="C341" s="31" t="s">
        <v>328</v>
      </c>
      <c r="D341" s="31"/>
      <c r="E341" s="31" t="s">
        <v>530</v>
      </c>
      <c r="F341" s="31" t="s">
        <v>531</v>
      </c>
      <c r="G341" s="31" t="s">
        <v>331</v>
      </c>
      <c r="H341" s="32">
        <v>43101</v>
      </c>
      <c r="I341" s="32">
        <v>43465</v>
      </c>
      <c r="J341" s="32">
        <v>43368</v>
      </c>
      <c r="K341" s="32">
        <v>43321</v>
      </c>
      <c r="L341" s="31" t="s">
        <v>428</v>
      </c>
      <c r="M341" s="31" t="s">
        <v>411</v>
      </c>
      <c r="N341" s="38" t="s">
        <v>34</v>
      </c>
      <c r="O341" s="33">
        <v>2524.35</v>
      </c>
      <c r="P341" s="34">
        <v>2524.35</v>
      </c>
      <c r="Q341" s="34"/>
      <c r="R341" s="34"/>
      <c r="S341" s="34"/>
      <c r="T341" s="34"/>
      <c r="U341" s="34"/>
      <c r="V341" s="35"/>
      <c r="W341" s="33"/>
      <c r="X341" s="31" t="s">
        <v>332</v>
      </c>
      <c r="Y341" s="41" t="s">
        <v>532</v>
      </c>
      <c r="Z341" s="37" t="s">
        <v>317</v>
      </c>
    </row>
    <row r="342" spans="1:26" s="30" customFormat="1" x14ac:dyDescent="0.25">
      <c r="A342" s="70">
        <v>330</v>
      </c>
      <c r="B342" s="31" t="s">
        <v>308</v>
      </c>
      <c r="C342" s="31" t="s">
        <v>328</v>
      </c>
      <c r="D342" s="31"/>
      <c r="E342" s="31" t="s">
        <v>533</v>
      </c>
      <c r="F342" s="31" t="s">
        <v>534</v>
      </c>
      <c r="G342" s="31" t="s">
        <v>331</v>
      </c>
      <c r="H342" s="32">
        <v>43101</v>
      </c>
      <c r="I342" s="32">
        <v>43465</v>
      </c>
      <c r="J342" s="32">
        <v>43328</v>
      </c>
      <c r="K342" s="32">
        <v>43322</v>
      </c>
      <c r="L342" s="31" t="s">
        <v>320</v>
      </c>
      <c r="M342" s="31" t="s">
        <v>314</v>
      </c>
      <c r="N342" s="38"/>
      <c r="O342" s="33">
        <v>0</v>
      </c>
      <c r="P342" s="34">
        <v>0</v>
      </c>
      <c r="Q342" s="34"/>
      <c r="R342" s="34"/>
      <c r="S342" s="34"/>
      <c r="T342" s="34"/>
      <c r="U342" s="34"/>
      <c r="V342" s="35"/>
      <c r="W342" s="33"/>
      <c r="X342" s="31" t="s">
        <v>332</v>
      </c>
      <c r="Y342" s="41" t="s">
        <v>535</v>
      </c>
      <c r="Z342" s="37" t="s">
        <v>317</v>
      </c>
    </row>
    <row r="343" spans="1:26" s="30" customFormat="1" ht="30" x14ac:dyDescent="0.25">
      <c r="A343" s="70">
        <v>331</v>
      </c>
      <c r="B343" s="31" t="s">
        <v>308</v>
      </c>
      <c r="C343" s="31" t="s">
        <v>328</v>
      </c>
      <c r="D343" s="31"/>
      <c r="E343" s="31" t="s">
        <v>536</v>
      </c>
      <c r="F343" s="31" t="s">
        <v>537</v>
      </c>
      <c r="G343" s="31" t="s">
        <v>331</v>
      </c>
      <c r="H343" s="32">
        <v>43101</v>
      </c>
      <c r="I343" s="32">
        <v>43465</v>
      </c>
      <c r="J343" s="32">
        <v>43390</v>
      </c>
      <c r="K343" s="32">
        <v>43322</v>
      </c>
      <c r="L343" s="31" t="s">
        <v>320</v>
      </c>
      <c r="M343" s="31" t="s">
        <v>411</v>
      </c>
      <c r="N343" s="38"/>
      <c r="O343" s="33">
        <v>0</v>
      </c>
      <c r="P343" s="34">
        <v>0</v>
      </c>
      <c r="Q343" s="34"/>
      <c r="R343" s="34"/>
      <c r="S343" s="34"/>
      <c r="T343" s="34"/>
      <c r="U343" s="34"/>
      <c r="V343" s="35"/>
      <c r="W343" s="33"/>
      <c r="X343" s="31" t="s">
        <v>332</v>
      </c>
      <c r="Y343" s="41" t="s">
        <v>538</v>
      </c>
      <c r="Z343" s="37" t="s">
        <v>317</v>
      </c>
    </row>
    <row r="344" spans="1:26" s="30" customFormat="1" ht="30" x14ac:dyDescent="0.25">
      <c r="A344" s="70">
        <v>332</v>
      </c>
      <c r="B344" s="31" t="s">
        <v>308</v>
      </c>
      <c r="C344" s="31" t="s">
        <v>328</v>
      </c>
      <c r="D344" s="31"/>
      <c r="E344" s="31" t="s">
        <v>539</v>
      </c>
      <c r="F344" s="31" t="s">
        <v>540</v>
      </c>
      <c r="G344" s="31" t="s">
        <v>331</v>
      </c>
      <c r="H344" s="32">
        <v>43101</v>
      </c>
      <c r="I344" s="32">
        <v>43465</v>
      </c>
      <c r="J344" s="32">
        <v>43385</v>
      </c>
      <c r="K344" s="32">
        <v>43325</v>
      </c>
      <c r="L344" s="31" t="s">
        <v>320</v>
      </c>
      <c r="M344" s="31" t="s">
        <v>314</v>
      </c>
      <c r="N344" s="38"/>
      <c r="O344" s="33">
        <v>0</v>
      </c>
      <c r="P344" s="34">
        <v>0</v>
      </c>
      <c r="Q344" s="34"/>
      <c r="R344" s="34"/>
      <c r="S344" s="34"/>
      <c r="T344" s="34"/>
      <c r="U344" s="34"/>
      <c r="V344" s="35"/>
      <c r="W344" s="33"/>
      <c r="X344" s="31" t="s">
        <v>332</v>
      </c>
      <c r="Y344" s="41" t="s">
        <v>541</v>
      </c>
      <c r="Z344" s="37" t="s">
        <v>317</v>
      </c>
    </row>
    <row r="345" spans="1:26" s="30" customFormat="1" ht="30" x14ac:dyDescent="0.25">
      <c r="A345" s="70">
        <v>333</v>
      </c>
      <c r="B345" s="31" t="s">
        <v>308</v>
      </c>
      <c r="C345" s="31" t="s">
        <v>322</v>
      </c>
      <c r="D345" s="31"/>
      <c r="E345" s="31" t="s">
        <v>542</v>
      </c>
      <c r="F345" s="31" t="s">
        <v>543</v>
      </c>
      <c r="G345" s="31" t="s">
        <v>325</v>
      </c>
      <c r="H345" s="32">
        <v>43101</v>
      </c>
      <c r="I345" s="32">
        <v>43465</v>
      </c>
      <c r="J345" s="32">
        <v>43392</v>
      </c>
      <c r="K345" s="32">
        <v>43326</v>
      </c>
      <c r="L345" s="31" t="s">
        <v>313</v>
      </c>
      <c r="M345" s="31" t="s">
        <v>314</v>
      </c>
      <c r="N345" s="38" t="s">
        <v>34</v>
      </c>
      <c r="O345" s="33">
        <f>63000+66024.4</f>
        <v>129024.4</v>
      </c>
      <c r="P345" s="34"/>
      <c r="Q345" s="34">
        <f>63000+66024.4</f>
        <v>129024.4</v>
      </c>
      <c r="R345" s="34"/>
      <c r="S345" s="34"/>
      <c r="T345" s="34"/>
      <c r="U345" s="34"/>
      <c r="V345" s="35"/>
      <c r="W345" s="33"/>
      <c r="X345" s="31" t="s">
        <v>463</v>
      </c>
      <c r="Y345" s="41"/>
      <c r="Z345" s="37" t="s">
        <v>317</v>
      </c>
    </row>
    <row r="346" spans="1:26" s="30" customFormat="1" ht="30" x14ac:dyDescent="0.25">
      <c r="A346" s="70">
        <v>334</v>
      </c>
      <c r="B346" s="31" t="s">
        <v>308</v>
      </c>
      <c r="C346" s="31" t="s">
        <v>328</v>
      </c>
      <c r="D346" s="31"/>
      <c r="E346" s="31" t="s">
        <v>544</v>
      </c>
      <c r="F346" s="31" t="s">
        <v>545</v>
      </c>
      <c r="G346" s="31" t="s">
        <v>331</v>
      </c>
      <c r="H346" s="32">
        <v>43101</v>
      </c>
      <c r="I346" s="32">
        <v>43465</v>
      </c>
      <c r="J346" s="32">
        <v>43334</v>
      </c>
      <c r="K346" s="32">
        <v>43332</v>
      </c>
      <c r="L346" s="31" t="s">
        <v>313</v>
      </c>
      <c r="M346" s="31" t="s">
        <v>314</v>
      </c>
      <c r="N346" s="38" t="s">
        <v>34</v>
      </c>
      <c r="O346" s="33">
        <v>415.61</v>
      </c>
      <c r="P346" s="34">
        <v>415.61</v>
      </c>
      <c r="Q346" s="34"/>
      <c r="R346" s="34"/>
      <c r="S346" s="34"/>
      <c r="T346" s="34"/>
      <c r="U346" s="34"/>
      <c r="V346" s="35"/>
      <c r="W346" s="33"/>
      <c r="X346" s="31" t="s">
        <v>332</v>
      </c>
      <c r="Y346" s="41" t="s">
        <v>546</v>
      </c>
      <c r="Z346" s="37" t="s">
        <v>317</v>
      </c>
    </row>
    <row r="347" spans="1:26" s="30" customFormat="1" ht="60" x14ac:dyDescent="0.25">
      <c r="A347" s="70">
        <v>335</v>
      </c>
      <c r="B347" s="31" t="s">
        <v>308</v>
      </c>
      <c r="C347" s="31" t="s">
        <v>328</v>
      </c>
      <c r="D347" s="31"/>
      <c r="E347" s="31" t="s">
        <v>547</v>
      </c>
      <c r="F347" s="31" t="s">
        <v>548</v>
      </c>
      <c r="G347" s="31" t="s">
        <v>331</v>
      </c>
      <c r="H347" s="32">
        <v>43101</v>
      </c>
      <c r="I347" s="32">
        <v>43465</v>
      </c>
      <c r="J347" s="32">
        <v>43353</v>
      </c>
      <c r="K347" s="32">
        <v>43332</v>
      </c>
      <c r="L347" s="31" t="s">
        <v>320</v>
      </c>
      <c r="M347" s="31" t="s">
        <v>314</v>
      </c>
      <c r="N347" s="38"/>
      <c r="O347" s="33">
        <v>0</v>
      </c>
      <c r="P347" s="34">
        <v>0</v>
      </c>
      <c r="Q347" s="34"/>
      <c r="R347" s="34"/>
      <c r="S347" s="34"/>
      <c r="T347" s="34"/>
      <c r="U347" s="34"/>
      <c r="V347" s="35"/>
      <c r="W347" s="33"/>
      <c r="X347" s="31" t="s">
        <v>332</v>
      </c>
      <c r="Y347" s="41" t="s">
        <v>549</v>
      </c>
      <c r="Z347" s="37" t="s">
        <v>317</v>
      </c>
    </row>
    <row r="348" spans="1:26" s="30" customFormat="1" ht="30" x14ac:dyDescent="0.25">
      <c r="A348" s="70">
        <v>336</v>
      </c>
      <c r="B348" s="31" t="s">
        <v>308</v>
      </c>
      <c r="C348" s="31" t="s">
        <v>394</v>
      </c>
      <c r="D348" s="31"/>
      <c r="E348" s="31" t="s">
        <v>550</v>
      </c>
      <c r="F348" s="31" t="s">
        <v>551</v>
      </c>
      <c r="G348" s="31" t="s">
        <v>325</v>
      </c>
      <c r="H348" s="32">
        <v>43101</v>
      </c>
      <c r="I348" s="32">
        <v>43465</v>
      </c>
      <c r="J348" s="32">
        <v>43335</v>
      </c>
      <c r="K348" s="32">
        <v>43334</v>
      </c>
      <c r="L348" s="31" t="s">
        <v>313</v>
      </c>
      <c r="M348" s="31" t="s">
        <v>314</v>
      </c>
      <c r="N348" s="38" t="s">
        <v>34</v>
      </c>
      <c r="O348" s="33">
        <v>1336.4</v>
      </c>
      <c r="P348" s="34"/>
      <c r="Q348" s="34">
        <v>1336.4</v>
      </c>
      <c r="R348" s="34"/>
      <c r="S348" s="34"/>
      <c r="T348" s="34"/>
      <c r="U348" s="34"/>
      <c r="V348" s="35"/>
      <c r="W348" s="33"/>
      <c r="X348" s="31" t="s">
        <v>463</v>
      </c>
      <c r="Y348" s="41" t="s">
        <v>552</v>
      </c>
      <c r="Z348" s="37" t="s">
        <v>317</v>
      </c>
    </row>
    <row r="349" spans="1:26" s="30" customFormat="1" ht="30" x14ac:dyDescent="0.25">
      <c r="A349" s="70">
        <v>337</v>
      </c>
      <c r="B349" s="31" t="s">
        <v>308</v>
      </c>
      <c r="C349" s="31" t="s">
        <v>378</v>
      </c>
      <c r="D349" s="31"/>
      <c r="E349" s="31" t="s">
        <v>553</v>
      </c>
      <c r="F349" s="31" t="s">
        <v>554</v>
      </c>
      <c r="G349" s="31" t="s">
        <v>312</v>
      </c>
      <c r="H349" s="32">
        <v>43101</v>
      </c>
      <c r="I349" s="32">
        <v>43465</v>
      </c>
      <c r="J349" s="32">
        <v>43361</v>
      </c>
      <c r="K349" s="32">
        <v>43335</v>
      </c>
      <c r="L349" s="31" t="s">
        <v>313</v>
      </c>
      <c r="M349" s="31" t="s">
        <v>314</v>
      </c>
      <c r="N349" s="38" t="s">
        <v>34</v>
      </c>
      <c r="O349" s="33">
        <v>1726.5</v>
      </c>
      <c r="P349" s="34"/>
      <c r="Q349" s="34">
        <v>1726.5</v>
      </c>
      <c r="R349" s="34"/>
      <c r="S349" s="34"/>
      <c r="T349" s="34"/>
      <c r="U349" s="34"/>
      <c r="V349" s="35"/>
      <c r="W349" s="33"/>
      <c r="X349" s="31" t="s">
        <v>429</v>
      </c>
      <c r="Y349" s="41"/>
      <c r="Z349" s="37" t="s">
        <v>317</v>
      </c>
    </row>
    <row r="350" spans="1:26" s="30" customFormat="1" ht="30" x14ac:dyDescent="0.25">
      <c r="A350" s="70">
        <v>338</v>
      </c>
      <c r="B350" s="31" t="s">
        <v>308</v>
      </c>
      <c r="C350" s="31" t="s">
        <v>328</v>
      </c>
      <c r="D350" s="31"/>
      <c r="E350" s="31" t="s">
        <v>555</v>
      </c>
      <c r="F350" s="31" t="s">
        <v>556</v>
      </c>
      <c r="G350" s="31" t="s">
        <v>331</v>
      </c>
      <c r="H350" s="32">
        <v>43101</v>
      </c>
      <c r="I350" s="32">
        <v>43465</v>
      </c>
      <c r="J350" s="32">
        <v>43342</v>
      </c>
      <c r="K350" s="32">
        <v>43341</v>
      </c>
      <c r="L350" s="31" t="s">
        <v>320</v>
      </c>
      <c r="M350" s="31" t="s">
        <v>314</v>
      </c>
      <c r="N350" s="38"/>
      <c r="O350" s="33">
        <v>0</v>
      </c>
      <c r="P350" s="34">
        <v>0</v>
      </c>
      <c r="Q350" s="34"/>
      <c r="R350" s="34"/>
      <c r="S350" s="34"/>
      <c r="T350" s="34"/>
      <c r="U350" s="34"/>
      <c r="V350" s="35"/>
      <c r="W350" s="33"/>
      <c r="X350" s="31" t="s">
        <v>332</v>
      </c>
      <c r="Y350" s="41" t="s">
        <v>557</v>
      </c>
      <c r="Z350" s="37"/>
    </row>
    <row r="351" spans="1:26" s="30" customFormat="1" ht="45" x14ac:dyDescent="0.25">
      <c r="A351" s="70">
        <v>339</v>
      </c>
      <c r="B351" s="31" t="s">
        <v>308</v>
      </c>
      <c r="C351" s="31" t="s">
        <v>328</v>
      </c>
      <c r="D351" s="31"/>
      <c r="E351" s="31" t="s">
        <v>558</v>
      </c>
      <c r="F351" s="31" t="s">
        <v>559</v>
      </c>
      <c r="G351" s="31" t="s">
        <v>331</v>
      </c>
      <c r="H351" s="32">
        <v>43101</v>
      </c>
      <c r="I351" s="32">
        <v>43465</v>
      </c>
      <c r="J351" s="32">
        <v>43342</v>
      </c>
      <c r="K351" s="32">
        <v>43341</v>
      </c>
      <c r="L351" s="31" t="s">
        <v>320</v>
      </c>
      <c r="M351" s="31" t="s">
        <v>314</v>
      </c>
      <c r="N351" s="38"/>
      <c r="O351" s="33">
        <v>0</v>
      </c>
      <c r="P351" s="34">
        <v>0</v>
      </c>
      <c r="Q351" s="34"/>
      <c r="R351" s="34"/>
      <c r="S351" s="34"/>
      <c r="T351" s="34"/>
      <c r="U351" s="34"/>
      <c r="V351" s="35"/>
      <c r="W351" s="33"/>
      <c r="X351" s="31" t="s">
        <v>332</v>
      </c>
      <c r="Y351" s="41" t="s">
        <v>560</v>
      </c>
      <c r="Z351" s="37" t="s">
        <v>317</v>
      </c>
    </row>
    <row r="352" spans="1:26" s="30" customFormat="1" ht="30" x14ac:dyDescent="0.25">
      <c r="A352" s="70">
        <v>340</v>
      </c>
      <c r="B352" s="31" t="s">
        <v>308</v>
      </c>
      <c r="C352" s="31" t="s">
        <v>328</v>
      </c>
      <c r="D352" s="31"/>
      <c r="E352" s="31" t="s">
        <v>561</v>
      </c>
      <c r="F352" s="31" t="s">
        <v>562</v>
      </c>
      <c r="G352" s="31" t="s">
        <v>331</v>
      </c>
      <c r="H352" s="32">
        <v>43101</v>
      </c>
      <c r="I352" s="32">
        <v>43465</v>
      </c>
      <c r="J352" s="32">
        <v>43361</v>
      </c>
      <c r="K352" s="32">
        <v>43345</v>
      </c>
      <c r="L352" s="31" t="s">
        <v>313</v>
      </c>
      <c r="M352" s="31" t="s">
        <v>314</v>
      </c>
      <c r="N352" s="38" t="s">
        <v>34</v>
      </c>
      <c r="O352" s="33">
        <v>2545.3200000000002</v>
      </c>
      <c r="P352" s="34">
        <v>2545.3200000000002</v>
      </c>
      <c r="Q352" s="34"/>
      <c r="R352" s="34"/>
      <c r="S352" s="34"/>
      <c r="T352" s="34"/>
      <c r="U352" s="34"/>
      <c r="V352" s="35"/>
      <c r="W352" s="33"/>
      <c r="X352" s="31" t="s">
        <v>332</v>
      </c>
      <c r="Y352" s="41" t="s">
        <v>563</v>
      </c>
      <c r="Z352" s="37" t="s">
        <v>317</v>
      </c>
    </row>
    <row r="353" spans="1:26" s="30" customFormat="1" ht="45" x14ac:dyDescent="0.25">
      <c r="A353" s="70">
        <v>341</v>
      </c>
      <c r="B353" s="31" t="s">
        <v>308</v>
      </c>
      <c r="C353" s="31" t="s">
        <v>328</v>
      </c>
      <c r="D353" s="31"/>
      <c r="E353" s="31" t="s">
        <v>564</v>
      </c>
      <c r="F353" s="31" t="s">
        <v>565</v>
      </c>
      <c r="G353" s="31" t="s">
        <v>331</v>
      </c>
      <c r="H353" s="32">
        <v>43101</v>
      </c>
      <c r="I353" s="32">
        <v>43465</v>
      </c>
      <c r="J353" s="32">
        <v>43361</v>
      </c>
      <c r="K353" s="32">
        <v>43347</v>
      </c>
      <c r="L353" s="31" t="s">
        <v>428</v>
      </c>
      <c r="M353" s="31" t="s">
        <v>411</v>
      </c>
      <c r="N353" s="38" t="s">
        <v>34</v>
      </c>
      <c r="O353" s="33">
        <v>2128.4700000000003</v>
      </c>
      <c r="P353" s="34">
        <v>2128.4700000000003</v>
      </c>
      <c r="Q353" s="34"/>
      <c r="R353" s="34"/>
      <c r="S353" s="34"/>
      <c r="T353" s="34"/>
      <c r="U353" s="34"/>
      <c r="V353" s="35"/>
      <c r="W353" s="33"/>
      <c r="X353" s="31" t="s">
        <v>332</v>
      </c>
      <c r="Y353" s="41" t="s">
        <v>566</v>
      </c>
      <c r="Z353" s="37" t="s">
        <v>317</v>
      </c>
    </row>
    <row r="354" spans="1:26" s="30" customFormat="1" x14ac:dyDescent="0.25">
      <c r="A354" s="70">
        <v>342</v>
      </c>
      <c r="B354" s="31" t="s">
        <v>308</v>
      </c>
      <c r="C354" s="31" t="s">
        <v>341</v>
      </c>
      <c r="D354" s="31"/>
      <c r="E354" s="31" t="s">
        <v>567</v>
      </c>
      <c r="F354" s="31" t="s">
        <v>568</v>
      </c>
      <c r="G354" s="31" t="s">
        <v>325</v>
      </c>
      <c r="H354" s="32">
        <v>43101</v>
      </c>
      <c r="I354" s="32">
        <v>43465</v>
      </c>
      <c r="J354" s="32">
        <v>43364</v>
      </c>
      <c r="K354" s="32">
        <v>43359</v>
      </c>
      <c r="L354" s="31" t="s">
        <v>313</v>
      </c>
      <c r="M354" s="31" t="s">
        <v>314</v>
      </c>
      <c r="N354" s="38" t="s">
        <v>34</v>
      </c>
      <c r="O354" s="33">
        <v>1110</v>
      </c>
      <c r="P354" s="34"/>
      <c r="Q354" s="34">
        <v>1110</v>
      </c>
      <c r="R354" s="34"/>
      <c r="S354" s="34"/>
      <c r="T354" s="34"/>
      <c r="U354" s="34"/>
      <c r="V354" s="35"/>
      <c r="W354" s="33"/>
      <c r="X354" s="31" t="s">
        <v>362</v>
      </c>
      <c r="Y354" s="41"/>
      <c r="Z354" s="37" t="s">
        <v>317</v>
      </c>
    </row>
    <row r="355" spans="1:26" s="30" customFormat="1" ht="60" x14ac:dyDescent="0.25">
      <c r="A355" s="70">
        <v>343</v>
      </c>
      <c r="B355" s="31" t="s">
        <v>308</v>
      </c>
      <c r="C355" s="31" t="s">
        <v>328</v>
      </c>
      <c r="D355" s="31"/>
      <c r="E355" s="31" t="s">
        <v>569</v>
      </c>
      <c r="F355" s="31" t="s">
        <v>570</v>
      </c>
      <c r="G355" s="31" t="s">
        <v>331</v>
      </c>
      <c r="H355" s="32">
        <v>43101</v>
      </c>
      <c r="I355" s="32">
        <v>43465</v>
      </c>
      <c r="J355" s="32">
        <v>43579</v>
      </c>
      <c r="K355" s="32">
        <v>43361</v>
      </c>
      <c r="L355" s="31" t="s">
        <v>416</v>
      </c>
      <c r="M355" s="31" t="s">
        <v>411</v>
      </c>
      <c r="N355" s="38" t="s">
        <v>34</v>
      </c>
      <c r="O355" s="33">
        <f>0+800+4200+4800</f>
        <v>9800</v>
      </c>
      <c r="P355" s="34">
        <f>0+800+4200+4800</f>
        <v>9800</v>
      </c>
      <c r="Q355" s="34"/>
      <c r="R355" s="34"/>
      <c r="S355" s="34"/>
      <c r="T355" s="34"/>
      <c r="U355" s="34"/>
      <c r="V355" s="35" t="s">
        <v>34</v>
      </c>
      <c r="W355" s="33">
        <v>3709</v>
      </c>
      <c r="X355" s="31" t="s">
        <v>332</v>
      </c>
      <c r="Y355" s="41"/>
      <c r="Z355" s="37" t="s">
        <v>317</v>
      </c>
    </row>
    <row r="356" spans="1:26" s="30" customFormat="1" ht="30" x14ac:dyDescent="0.25">
      <c r="A356" s="70">
        <v>344</v>
      </c>
      <c r="B356" s="31" t="s">
        <v>308</v>
      </c>
      <c r="C356" s="31" t="s">
        <v>328</v>
      </c>
      <c r="D356" s="31"/>
      <c r="E356" s="31" t="s">
        <v>571</v>
      </c>
      <c r="F356" s="31" t="s">
        <v>572</v>
      </c>
      <c r="G356" s="31" t="s">
        <v>331</v>
      </c>
      <c r="H356" s="32">
        <v>43101</v>
      </c>
      <c r="I356" s="32">
        <v>43465</v>
      </c>
      <c r="J356" s="32">
        <v>43720</v>
      </c>
      <c r="K356" s="32">
        <v>43361</v>
      </c>
      <c r="L356" s="31" t="s">
        <v>320</v>
      </c>
      <c r="M356" s="31" t="s">
        <v>411</v>
      </c>
      <c r="N356" s="38"/>
      <c r="O356" s="33">
        <v>0</v>
      </c>
      <c r="P356" s="34">
        <v>0</v>
      </c>
      <c r="Q356" s="34"/>
      <c r="R356" s="34"/>
      <c r="S356" s="34"/>
      <c r="T356" s="34"/>
      <c r="U356" s="34"/>
      <c r="V356" s="35"/>
      <c r="W356" s="33"/>
      <c r="X356" s="31" t="s">
        <v>332</v>
      </c>
      <c r="Y356" s="41" t="s">
        <v>573</v>
      </c>
      <c r="Z356" s="37" t="s">
        <v>317</v>
      </c>
    </row>
    <row r="357" spans="1:26" s="30" customFormat="1" ht="30" x14ac:dyDescent="0.25">
      <c r="A357" s="70">
        <v>345</v>
      </c>
      <c r="B357" s="31" t="s">
        <v>308</v>
      </c>
      <c r="C357" s="31" t="s">
        <v>378</v>
      </c>
      <c r="D357" s="31"/>
      <c r="E357" s="31" t="s">
        <v>574</v>
      </c>
      <c r="F357" s="31" t="s">
        <v>575</v>
      </c>
      <c r="G357" s="31" t="s">
        <v>312</v>
      </c>
      <c r="H357" s="32">
        <v>43101</v>
      </c>
      <c r="I357" s="32">
        <v>43465</v>
      </c>
      <c r="J357" s="32">
        <v>43376</v>
      </c>
      <c r="K357" s="32">
        <v>43365</v>
      </c>
      <c r="L357" s="31" t="s">
        <v>313</v>
      </c>
      <c r="M357" s="31" t="s">
        <v>314</v>
      </c>
      <c r="N357" s="38" t="s">
        <v>34</v>
      </c>
      <c r="O357" s="33">
        <v>1489.66</v>
      </c>
      <c r="P357" s="34"/>
      <c r="Q357" s="34">
        <v>1489.66</v>
      </c>
      <c r="R357" s="34"/>
      <c r="S357" s="34"/>
      <c r="T357" s="34"/>
      <c r="U357" s="34"/>
      <c r="V357" s="35"/>
      <c r="W357" s="33"/>
      <c r="X357" s="31" t="s">
        <v>381</v>
      </c>
      <c r="Y357" s="41" t="s">
        <v>576</v>
      </c>
      <c r="Z357" s="37" t="s">
        <v>317</v>
      </c>
    </row>
    <row r="358" spans="1:26" s="30" customFormat="1" ht="30" x14ac:dyDescent="0.25">
      <c r="A358" s="70">
        <v>346</v>
      </c>
      <c r="B358" s="31" t="s">
        <v>308</v>
      </c>
      <c r="C358" s="31" t="s">
        <v>577</v>
      </c>
      <c r="D358" s="31"/>
      <c r="E358" s="31" t="s">
        <v>578</v>
      </c>
      <c r="F358" s="31" t="s">
        <v>579</v>
      </c>
      <c r="G358" s="31" t="s">
        <v>312</v>
      </c>
      <c r="H358" s="32">
        <v>43101</v>
      </c>
      <c r="I358" s="32">
        <v>43465</v>
      </c>
      <c r="J358" s="32">
        <v>43367</v>
      </c>
      <c r="K358" s="32">
        <v>43366</v>
      </c>
      <c r="L358" s="31" t="s">
        <v>320</v>
      </c>
      <c r="M358" s="31" t="s">
        <v>314</v>
      </c>
      <c r="N358" s="38"/>
      <c r="O358" s="33">
        <v>0</v>
      </c>
      <c r="P358" s="34"/>
      <c r="Q358" s="34">
        <v>0</v>
      </c>
      <c r="R358" s="34"/>
      <c r="S358" s="34"/>
      <c r="T358" s="34"/>
      <c r="U358" s="34"/>
      <c r="V358" s="35"/>
      <c r="W358" s="33"/>
      <c r="X358" s="31" t="s">
        <v>463</v>
      </c>
      <c r="Y358" s="41" t="s">
        <v>580</v>
      </c>
      <c r="Z358" s="37" t="s">
        <v>317</v>
      </c>
    </row>
    <row r="359" spans="1:26" s="30" customFormat="1" ht="30" x14ac:dyDescent="0.25">
      <c r="A359" s="70">
        <v>347</v>
      </c>
      <c r="B359" s="31" t="s">
        <v>308</v>
      </c>
      <c r="C359" s="31" t="s">
        <v>322</v>
      </c>
      <c r="D359" s="31"/>
      <c r="E359" s="31" t="s">
        <v>581</v>
      </c>
      <c r="F359" s="31" t="s">
        <v>582</v>
      </c>
      <c r="G359" s="31" t="s">
        <v>312</v>
      </c>
      <c r="H359" s="32">
        <v>43101</v>
      </c>
      <c r="I359" s="32">
        <v>43465</v>
      </c>
      <c r="J359" s="32">
        <v>43388</v>
      </c>
      <c r="K359" s="32">
        <v>43375</v>
      </c>
      <c r="L359" s="31" t="s">
        <v>313</v>
      </c>
      <c r="M359" s="31" t="s">
        <v>314</v>
      </c>
      <c r="N359" s="38" t="s">
        <v>34</v>
      </c>
      <c r="O359" s="33">
        <v>1052.6500000000001</v>
      </c>
      <c r="P359" s="34"/>
      <c r="Q359" s="34">
        <v>1052.6500000000001</v>
      </c>
      <c r="R359" s="34"/>
      <c r="S359" s="34"/>
      <c r="T359" s="34"/>
      <c r="U359" s="34"/>
      <c r="V359" s="35"/>
      <c r="W359" s="33"/>
      <c r="X359" s="31" t="s">
        <v>583</v>
      </c>
      <c r="Y359" s="41"/>
      <c r="Z359" s="37" t="s">
        <v>317</v>
      </c>
    </row>
    <row r="360" spans="1:26" s="30" customFormat="1" ht="30" x14ac:dyDescent="0.25">
      <c r="A360" s="70">
        <v>348</v>
      </c>
      <c r="B360" s="31" t="s">
        <v>308</v>
      </c>
      <c r="C360" s="31" t="s">
        <v>584</v>
      </c>
      <c r="D360" s="31"/>
      <c r="E360" s="31" t="s">
        <v>585</v>
      </c>
      <c r="F360" s="31" t="s">
        <v>586</v>
      </c>
      <c r="G360" s="31" t="s">
        <v>587</v>
      </c>
      <c r="H360" s="32">
        <v>43344</v>
      </c>
      <c r="I360" s="32">
        <v>43708</v>
      </c>
      <c r="J360" s="32">
        <v>43439</v>
      </c>
      <c r="K360" s="32">
        <v>43381</v>
      </c>
      <c r="L360" s="31" t="s">
        <v>313</v>
      </c>
      <c r="M360" s="31" t="s">
        <v>314</v>
      </c>
      <c r="N360" s="38" t="s">
        <v>34</v>
      </c>
      <c r="O360" s="33">
        <v>160</v>
      </c>
      <c r="P360" s="34"/>
      <c r="Q360" s="34"/>
      <c r="R360" s="34"/>
      <c r="S360" s="34"/>
      <c r="T360" s="34"/>
      <c r="U360" s="34">
        <v>160</v>
      </c>
      <c r="V360" s="35"/>
      <c r="W360" s="33"/>
      <c r="X360" s="31" t="s">
        <v>588</v>
      </c>
      <c r="Y360" s="41" t="s">
        <v>589</v>
      </c>
      <c r="Z360" s="37" t="s">
        <v>317</v>
      </c>
    </row>
    <row r="361" spans="1:26" s="30" customFormat="1" ht="45" x14ac:dyDescent="0.25">
      <c r="A361" s="70">
        <v>349</v>
      </c>
      <c r="B361" s="31" t="s">
        <v>308</v>
      </c>
      <c r="C361" s="31" t="s">
        <v>328</v>
      </c>
      <c r="D361" s="31"/>
      <c r="E361" s="31" t="s">
        <v>590</v>
      </c>
      <c r="F361" s="31" t="s">
        <v>591</v>
      </c>
      <c r="G361" s="31" t="s">
        <v>331</v>
      </c>
      <c r="H361" s="32">
        <v>43101</v>
      </c>
      <c r="I361" s="32">
        <v>43465</v>
      </c>
      <c r="J361" s="32">
        <v>43486</v>
      </c>
      <c r="K361" s="32">
        <v>43386</v>
      </c>
      <c r="L361" s="31" t="s">
        <v>320</v>
      </c>
      <c r="M361" s="31" t="s">
        <v>314</v>
      </c>
      <c r="N361" s="31"/>
      <c r="O361" s="33">
        <v>0</v>
      </c>
      <c r="P361" s="34">
        <v>0</v>
      </c>
      <c r="Q361" s="34"/>
      <c r="R361" s="34"/>
      <c r="S361" s="34"/>
      <c r="T361" s="34"/>
      <c r="U361" s="34"/>
      <c r="V361" s="35"/>
      <c r="W361" s="33"/>
      <c r="X361" s="31" t="s">
        <v>332</v>
      </c>
      <c r="Y361" s="41" t="s">
        <v>592</v>
      </c>
      <c r="Z361" s="37" t="s">
        <v>317</v>
      </c>
    </row>
    <row r="362" spans="1:26" s="30" customFormat="1" ht="30" x14ac:dyDescent="0.25">
      <c r="A362" s="70">
        <v>350</v>
      </c>
      <c r="B362" s="31" t="s">
        <v>308</v>
      </c>
      <c r="C362" s="31" t="s">
        <v>328</v>
      </c>
      <c r="D362" s="31"/>
      <c r="E362" s="31" t="s">
        <v>593</v>
      </c>
      <c r="F362" s="31" t="s">
        <v>594</v>
      </c>
      <c r="G362" s="31" t="s">
        <v>331</v>
      </c>
      <c r="H362" s="32">
        <v>43101</v>
      </c>
      <c r="I362" s="32">
        <v>43465</v>
      </c>
      <c r="J362" s="32">
        <v>43446</v>
      </c>
      <c r="K362" s="32">
        <v>43391</v>
      </c>
      <c r="L362" s="31" t="s">
        <v>313</v>
      </c>
      <c r="M362" s="31" t="s">
        <v>314</v>
      </c>
      <c r="N362" s="38" t="s">
        <v>34</v>
      </c>
      <c r="O362" s="33">
        <v>766.97</v>
      </c>
      <c r="P362" s="34">
        <v>766.97</v>
      </c>
      <c r="Q362" s="34"/>
      <c r="R362" s="34"/>
      <c r="S362" s="34"/>
      <c r="T362" s="34"/>
      <c r="U362" s="34"/>
      <c r="V362" s="35"/>
      <c r="W362" s="33"/>
      <c r="X362" s="31" t="s">
        <v>332</v>
      </c>
      <c r="Y362" s="41" t="s">
        <v>595</v>
      </c>
      <c r="Z362" s="37" t="s">
        <v>317</v>
      </c>
    </row>
    <row r="363" spans="1:26" s="30" customFormat="1" ht="45" x14ac:dyDescent="0.25">
      <c r="A363" s="70">
        <v>351</v>
      </c>
      <c r="B363" s="31" t="s">
        <v>308</v>
      </c>
      <c r="C363" s="31" t="s">
        <v>328</v>
      </c>
      <c r="D363" s="31"/>
      <c r="E363" s="31" t="s">
        <v>596</v>
      </c>
      <c r="F363" s="31" t="s">
        <v>597</v>
      </c>
      <c r="G363" s="31" t="s">
        <v>331</v>
      </c>
      <c r="H363" s="32">
        <v>43101</v>
      </c>
      <c r="I363" s="32">
        <v>43465</v>
      </c>
      <c r="J363" s="32">
        <v>43434</v>
      </c>
      <c r="K363" s="32">
        <v>43398</v>
      </c>
      <c r="L363" s="31" t="s">
        <v>416</v>
      </c>
      <c r="M363" s="31" t="s">
        <v>411</v>
      </c>
      <c r="N363" s="38" t="s">
        <v>34</v>
      </c>
      <c r="O363" s="33">
        <f>1236.57+1493.43</f>
        <v>2730</v>
      </c>
      <c r="P363" s="34">
        <f>1236.57+1493.43</f>
        <v>2730</v>
      </c>
      <c r="Q363" s="34"/>
      <c r="R363" s="34"/>
      <c r="S363" s="34"/>
      <c r="T363" s="34"/>
      <c r="U363" s="34"/>
      <c r="V363" s="35"/>
      <c r="W363" s="33"/>
      <c r="X363" s="31" t="s">
        <v>332</v>
      </c>
      <c r="Y363" s="41" t="s">
        <v>598</v>
      </c>
      <c r="Z363" s="37" t="s">
        <v>317</v>
      </c>
    </row>
    <row r="364" spans="1:26" s="30" customFormat="1" ht="30" x14ac:dyDescent="0.25">
      <c r="A364" s="70">
        <v>352</v>
      </c>
      <c r="B364" s="31" t="s">
        <v>308</v>
      </c>
      <c r="C364" s="31" t="s">
        <v>359</v>
      </c>
      <c r="D364" s="31"/>
      <c r="E364" s="31" t="s">
        <v>599</v>
      </c>
      <c r="F364" s="31" t="s">
        <v>600</v>
      </c>
      <c r="G364" s="31" t="s">
        <v>312</v>
      </c>
      <c r="H364" s="32">
        <v>43101</v>
      </c>
      <c r="I364" s="32">
        <v>43465</v>
      </c>
      <c r="J364" s="32">
        <v>43403</v>
      </c>
      <c r="K364" s="32">
        <v>43402</v>
      </c>
      <c r="L364" s="31" t="s">
        <v>313</v>
      </c>
      <c r="M364" s="31" t="s">
        <v>314</v>
      </c>
      <c r="N364" s="38" t="s">
        <v>34</v>
      </c>
      <c r="O364" s="33">
        <v>3986.58</v>
      </c>
      <c r="P364" s="34"/>
      <c r="Q364" s="34">
        <v>3986.58</v>
      </c>
      <c r="R364" s="34"/>
      <c r="S364" s="34"/>
      <c r="T364" s="34"/>
      <c r="U364" s="34"/>
      <c r="V364" s="35"/>
      <c r="W364" s="33"/>
      <c r="X364" s="31" t="s">
        <v>601</v>
      </c>
      <c r="Y364" s="41" t="s">
        <v>602</v>
      </c>
      <c r="Z364" s="37" t="s">
        <v>317</v>
      </c>
    </row>
    <row r="365" spans="1:26" s="30" customFormat="1" ht="30" x14ac:dyDescent="0.25">
      <c r="A365" s="70">
        <v>353</v>
      </c>
      <c r="B365" s="31" t="s">
        <v>308</v>
      </c>
      <c r="C365" s="31" t="s">
        <v>359</v>
      </c>
      <c r="D365" s="31"/>
      <c r="E365" s="31" t="s">
        <v>603</v>
      </c>
      <c r="F365" s="31" t="s">
        <v>604</v>
      </c>
      <c r="G365" s="31" t="s">
        <v>312</v>
      </c>
      <c r="H365" s="32">
        <v>43101</v>
      </c>
      <c r="I365" s="32">
        <v>43465</v>
      </c>
      <c r="J365" s="32">
        <v>43403</v>
      </c>
      <c r="K365" s="32">
        <v>43403</v>
      </c>
      <c r="L365" s="31" t="s">
        <v>313</v>
      </c>
      <c r="M365" s="31" t="s">
        <v>314</v>
      </c>
      <c r="N365" s="38" t="s">
        <v>34</v>
      </c>
      <c r="O365" s="33">
        <v>2272.0500000000002</v>
      </c>
      <c r="P365" s="34"/>
      <c r="Q365" s="34">
        <v>2272.0500000000002</v>
      </c>
      <c r="R365" s="34"/>
      <c r="S365" s="34"/>
      <c r="T365" s="34"/>
      <c r="U365" s="34"/>
      <c r="V365" s="35"/>
      <c r="W365" s="33"/>
      <c r="X365" s="31" t="s">
        <v>601</v>
      </c>
      <c r="Y365" s="41" t="s">
        <v>605</v>
      </c>
      <c r="Z365" s="37" t="s">
        <v>317</v>
      </c>
    </row>
    <row r="366" spans="1:26" s="30" customFormat="1" ht="30" x14ac:dyDescent="0.25">
      <c r="A366" s="70">
        <v>354</v>
      </c>
      <c r="B366" s="31" t="s">
        <v>308</v>
      </c>
      <c r="C366" s="31" t="s">
        <v>504</v>
      </c>
      <c r="D366" s="31"/>
      <c r="E366" s="31" t="s">
        <v>606</v>
      </c>
      <c r="F366" s="31" t="s">
        <v>607</v>
      </c>
      <c r="G366" s="31" t="s">
        <v>325</v>
      </c>
      <c r="H366" s="32">
        <v>43101</v>
      </c>
      <c r="I366" s="32">
        <v>43465</v>
      </c>
      <c r="J366" s="32">
        <v>43404</v>
      </c>
      <c r="K366" s="32">
        <v>43403</v>
      </c>
      <c r="L366" s="31" t="s">
        <v>313</v>
      </c>
      <c r="M366" s="31" t="s">
        <v>314</v>
      </c>
      <c r="N366" s="38" t="s">
        <v>34</v>
      </c>
      <c r="O366" s="33">
        <v>885.6</v>
      </c>
      <c r="P366" s="34"/>
      <c r="Q366" s="34"/>
      <c r="R366" s="34"/>
      <c r="S366" s="34">
        <v>885.6</v>
      </c>
      <c r="T366" s="34"/>
      <c r="U366" s="34"/>
      <c r="V366" s="35"/>
      <c r="W366" s="33"/>
      <c r="X366" s="31" t="s">
        <v>463</v>
      </c>
      <c r="Y366" s="41" t="s">
        <v>608</v>
      </c>
      <c r="Z366" s="37" t="s">
        <v>317</v>
      </c>
    </row>
    <row r="367" spans="1:26" s="30" customFormat="1" ht="30" x14ac:dyDescent="0.25">
      <c r="A367" s="70">
        <v>355</v>
      </c>
      <c r="B367" s="31" t="s">
        <v>308</v>
      </c>
      <c r="C367" s="31" t="s">
        <v>584</v>
      </c>
      <c r="D367" s="31"/>
      <c r="E367" s="31" t="s">
        <v>609</v>
      </c>
      <c r="F367" s="31" t="s">
        <v>610</v>
      </c>
      <c r="G367" s="31" t="s">
        <v>312</v>
      </c>
      <c r="H367" s="32">
        <v>43101</v>
      </c>
      <c r="I367" s="32">
        <v>43465</v>
      </c>
      <c r="J367" s="32">
        <v>43409</v>
      </c>
      <c r="K367" s="32">
        <v>43403</v>
      </c>
      <c r="L367" s="31" t="s">
        <v>313</v>
      </c>
      <c r="M367" s="31" t="s">
        <v>314</v>
      </c>
      <c r="N367" s="38" t="s">
        <v>34</v>
      </c>
      <c r="O367" s="33">
        <v>4066.31</v>
      </c>
      <c r="P367" s="34"/>
      <c r="Q367" s="34">
        <v>4066.31</v>
      </c>
      <c r="R367" s="34"/>
      <c r="S367" s="34"/>
      <c r="T367" s="34"/>
      <c r="U367" s="34"/>
      <c r="V367" s="35"/>
      <c r="W367" s="33"/>
      <c r="X367" s="31" t="s">
        <v>611</v>
      </c>
      <c r="Y367" s="41" t="s">
        <v>612</v>
      </c>
      <c r="Z367" s="37" t="s">
        <v>317</v>
      </c>
    </row>
    <row r="368" spans="1:26" s="30" customFormat="1" ht="30" x14ac:dyDescent="0.25">
      <c r="A368" s="70">
        <v>356</v>
      </c>
      <c r="B368" s="31" t="s">
        <v>308</v>
      </c>
      <c r="C368" s="31" t="s">
        <v>328</v>
      </c>
      <c r="D368" s="31"/>
      <c r="E368" s="31" t="s">
        <v>613</v>
      </c>
      <c r="F368" s="31" t="s">
        <v>614</v>
      </c>
      <c r="G368" s="31" t="s">
        <v>331</v>
      </c>
      <c r="H368" s="32">
        <v>43101</v>
      </c>
      <c r="I368" s="32">
        <v>43465</v>
      </c>
      <c r="J368" s="32">
        <v>43410</v>
      </c>
      <c r="K368" s="32">
        <v>43403</v>
      </c>
      <c r="L368" s="31" t="s">
        <v>320</v>
      </c>
      <c r="M368" s="31" t="s">
        <v>314</v>
      </c>
      <c r="N368" s="31"/>
      <c r="O368" s="33">
        <v>0</v>
      </c>
      <c r="P368" s="34">
        <v>0</v>
      </c>
      <c r="Q368" s="34"/>
      <c r="R368" s="34"/>
      <c r="S368" s="34"/>
      <c r="T368" s="34"/>
      <c r="U368" s="34"/>
      <c r="V368" s="35"/>
      <c r="W368" s="33"/>
      <c r="X368" s="31" t="s">
        <v>332</v>
      </c>
      <c r="Y368" s="41" t="s">
        <v>615</v>
      </c>
      <c r="Z368" s="37"/>
    </row>
    <row r="369" spans="1:26" s="30" customFormat="1" ht="30" x14ac:dyDescent="0.25">
      <c r="A369" s="70">
        <v>357</v>
      </c>
      <c r="B369" s="31" t="s">
        <v>308</v>
      </c>
      <c r="C369" s="31" t="s">
        <v>328</v>
      </c>
      <c r="D369" s="31"/>
      <c r="E369" s="31" t="s">
        <v>616</v>
      </c>
      <c r="F369" s="31" t="s">
        <v>617</v>
      </c>
      <c r="G369" s="31" t="s">
        <v>331</v>
      </c>
      <c r="H369" s="32">
        <v>43101</v>
      </c>
      <c r="I369" s="32">
        <v>43465</v>
      </c>
      <c r="J369" s="32">
        <v>43419</v>
      </c>
      <c r="K369" s="32">
        <v>43403</v>
      </c>
      <c r="L369" s="31" t="s">
        <v>320</v>
      </c>
      <c r="M369" s="31" t="s">
        <v>314</v>
      </c>
      <c r="N369" s="31"/>
      <c r="O369" s="33">
        <v>0</v>
      </c>
      <c r="P369" s="34">
        <v>0</v>
      </c>
      <c r="Q369" s="34"/>
      <c r="R369" s="34"/>
      <c r="S369" s="34"/>
      <c r="T369" s="34"/>
      <c r="U369" s="34"/>
      <c r="V369" s="35"/>
      <c r="W369" s="33"/>
      <c r="X369" s="31" t="s">
        <v>332</v>
      </c>
      <c r="Y369" s="41" t="s">
        <v>618</v>
      </c>
      <c r="Z369" s="37" t="s">
        <v>317</v>
      </c>
    </row>
    <row r="370" spans="1:26" s="30" customFormat="1" ht="30" x14ac:dyDescent="0.25">
      <c r="A370" s="70">
        <v>358</v>
      </c>
      <c r="B370" s="31" t="s">
        <v>308</v>
      </c>
      <c r="C370" s="31" t="s">
        <v>328</v>
      </c>
      <c r="D370" s="31"/>
      <c r="E370" s="31" t="s">
        <v>619</v>
      </c>
      <c r="F370" s="31" t="s">
        <v>620</v>
      </c>
      <c r="G370" s="31" t="s">
        <v>331</v>
      </c>
      <c r="H370" s="32">
        <v>43101</v>
      </c>
      <c r="I370" s="32">
        <v>43465</v>
      </c>
      <c r="J370" s="32">
        <v>43420</v>
      </c>
      <c r="K370" s="32">
        <v>43403</v>
      </c>
      <c r="L370" s="31" t="s">
        <v>320</v>
      </c>
      <c r="M370" s="31" t="s">
        <v>314</v>
      </c>
      <c r="N370" s="31"/>
      <c r="O370" s="33">
        <v>0</v>
      </c>
      <c r="P370" s="34">
        <v>0</v>
      </c>
      <c r="Q370" s="34"/>
      <c r="R370" s="34"/>
      <c r="S370" s="34"/>
      <c r="T370" s="34"/>
      <c r="U370" s="34"/>
      <c r="V370" s="35"/>
      <c r="W370" s="33"/>
      <c r="X370" s="31" t="s">
        <v>332</v>
      </c>
      <c r="Y370" s="41" t="s">
        <v>621</v>
      </c>
      <c r="Z370" s="37" t="s">
        <v>317</v>
      </c>
    </row>
    <row r="371" spans="1:26" s="30" customFormat="1" ht="45" x14ac:dyDescent="0.25">
      <c r="A371" s="70">
        <v>359</v>
      </c>
      <c r="B371" s="31" t="s">
        <v>308</v>
      </c>
      <c r="C371" s="31" t="s">
        <v>328</v>
      </c>
      <c r="D371" s="31"/>
      <c r="E371" s="31" t="s">
        <v>622</v>
      </c>
      <c r="F371" s="31" t="s">
        <v>623</v>
      </c>
      <c r="G371" s="31" t="s">
        <v>331</v>
      </c>
      <c r="H371" s="32">
        <v>43101</v>
      </c>
      <c r="I371" s="32">
        <v>43465</v>
      </c>
      <c r="J371" s="32">
        <v>43423</v>
      </c>
      <c r="K371" s="32">
        <v>43403</v>
      </c>
      <c r="L371" s="31" t="s">
        <v>320</v>
      </c>
      <c r="M371" s="31" t="s">
        <v>411</v>
      </c>
      <c r="N371" s="31"/>
      <c r="O371" s="33">
        <v>0</v>
      </c>
      <c r="P371" s="34">
        <v>0</v>
      </c>
      <c r="Q371" s="34"/>
      <c r="R371" s="34"/>
      <c r="S371" s="34"/>
      <c r="T371" s="34"/>
      <c r="U371" s="34"/>
      <c r="V371" s="35"/>
      <c r="W371" s="33"/>
      <c r="X371" s="31" t="s">
        <v>332</v>
      </c>
      <c r="Y371" s="41" t="s">
        <v>624</v>
      </c>
      <c r="Z371" s="37" t="s">
        <v>317</v>
      </c>
    </row>
    <row r="372" spans="1:26" s="30" customFormat="1" ht="45" x14ac:dyDescent="0.25">
      <c r="A372" s="70">
        <v>360</v>
      </c>
      <c r="B372" s="31" t="s">
        <v>308</v>
      </c>
      <c r="C372" s="31" t="s">
        <v>328</v>
      </c>
      <c r="D372" s="31"/>
      <c r="E372" s="31" t="s">
        <v>625</v>
      </c>
      <c r="F372" s="31" t="s">
        <v>626</v>
      </c>
      <c r="G372" s="31" t="s">
        <v>331</v>
      </c>
      <c r="H372" s="32">
        <v>43101</v>
      </c>
      <c r="I372" s="32">
        <v>43465</v>
      </c>
      <c r="J372" s="32">
        <v>43462</v>
      </c>
      <c r="K372" s="32">
        <v>43403</v>
      </c>
      <c r="L372" s="31" t="s">
        <v>320</v>
      </c>
      <c r="M372" s="31" t="s">
        <v>314</v>
      </c>
      <c r="N372" s="31"/>
      <c r="O372" s="33">
        <v>0</v>
      </c>
      <c r="P372" s="34">
        <v>0</v>
      </c>
      <c r="Q372" s="34"/>
      <c r="R372" s="34"/>
      <c r="S372" s="34"/>
      <c r="T372" s="34"/>
      <c r="U372" s="34"/>
      <c r="V372" s="35"/>
      <c r="W372" s="33"/>
      <c r="X372" s="31" t="s">
        <v>332</v>
      </c>
      <c r="Y372" s="41" t="s">
        <v>627</v>
      </c>
      <c r="Z372" s="37"/>
    </row>
    <row r="373" spans="1:26" s="30" customFormat="1" ht="30" x14ac:dyDescent="0.25">
      <c r="A373" s="70">
        <v>361</v>
      </c>
      <c r="B373" s="31" t="s">
        <v>308</v>
      </c>
      <c r="C373" s="31" t="s">
        <v>328</v>
      </c>
      <c r="D373" s="31"/>
      <c r="E373" s="31" t="s">
        <v>628</v>
      </c>
      <c r="F373" s="31" t="s">
        <v>629</v>
      </c>
      <c r="G373" s="31" t="s">
        <v>331</v>
      </c>
      <c r="H373" s="32">
        <v>43101</v>
      </c>
      <c r="I373" s="32">
        <v>43465</v>
      </c>
      <c r="J373" s="32">
        <v>43628</v>
      </c>
      <c r="K373" s="32">
        <v>43403</v>
      </c>
      <c r="L373" s="31" t="s">
        <v>313</v>
      </c>
      <c r="M373" s="31" t="s">
        <v>314</v>
      </c>
      <c r="N373" s="38" t="s">
        <v>34</v>
      </c>
      <c r="O373" s="33">
        <v>723.04</v>
      </c>
      <c r="P373" s="34">
        <v>723.04</v>
      </c>
      <c r="Q373" s="34"/>
      <c r="R373" s="34"/>
      <c r="S373" s="34"/>
      <c r="T373" s="34"/>
      <c r="U373" s="34"/>
      <c r="V373" s="35"/>
      <c r="W373" s="33"/>
      <c r="X373" s="31" t="s">
        <v>332</v>
      </c>
      <c r="Y373" s="41" t="s">
        <v>630</v>
      </c>
      <c r="Z373" s="37" t="s">
        <v>317</v>
      </c>
    </row>
    <row r="374" spans="1:26" s="30" customFormat="1" ht="30" x14ac:dyDescent="0.25">
      <c r="A374" s="70">
        <v>362</v>
      </c>
      <c r="B374" s="31" t="s">
        <v>308</v>
      </c>
      <c r="C374" s="31" t="s">
        <v>328</v>
      </c>
      <c r="D374" s="31"/>
      <c r="E374" s="31" t="s">
        <v>631</v>
      </c>
      <c r="F374" s="31" t="s">
        <v>632</v>
      </c>
      <c r="G374" s="31" t="s">
        <v>331</v>
      </c>
      <c r="H374" s="32">
        <v>43101</v>
      </c>
      <c r="I374" s="32">
        <v>43465</v>
      </c>
      <c r="J374" s="32">
        <v>43628</v>
      </c>
      <c r="K374" s="32">
        <v>43403</v>
      </c>
      <c r="L374" s="31" t="s">
        <v>313</v>
      </c>
      <c r="M374" s="31" t="s">
        <v>314</v>
      </c>
      <c r="N374" s="38" t="s">
        <v>34</v>
      </c>
      <c r="O374" s="33">
        <v>723.04</v>
      </c>
      <c r="P374" s="34">
        <v>723.04</v>
      </c>
      <c r="Q374" s="34"/>
      <c r="R374" s="34"/>
      <c r="S374" s="34"/>
      <c r="T374" s="34"/>
      <c r="U374" s="34"/>
      <c r="V374" s="35"/>
      <c r="W374" s="33"/>
      <c r="X374" s="31" t="s">
        <v>332</v>
      </c>
      <c r="Y374" s="41" t="s">
        <v>633</v>
      </c>
      <c r="Z374" s="37" t="s">
        <v>317</v>
      </c>
    </row>
    <row r="375" spans="1:26" s="30" customFormat="1" ht="30" x14ac:dyDescent="0.25">
      <c r="A375" s="70">
        <v>363</v>
      </c>
      <c r="B375" s="31" t="s">
        <v>308</v>
      </c>
      <c r="C375" s="31" t="s">
        <v>634</v>
      </c>
      <c r="D375" s="31"/>
      <c r="E375" s="31" t="s">
        <v>635</v>
      </c>
      <c r="F375" s="31" t="s">
        <v>636</v>
      </c>
      <c r="G375" s="31" t="s">
        <v>312</v>
      </c>
      <c r="H375" s="32">
        <v>43101</v>
      </c>
      <c r="I375" s="32">
        <v>43465</v>
      </c>
      <c r="J375" s="32">
        <v>43404</v>
      </c>
      <c r="K375" s="32">
        <v>43404</v>
      </c>
      <c r="L375" s="31" t="s">
        <v>313</v>
      </c>
      <c r="M375" s="31" t="s">
        <v>314</v>
      </c>
      <c r="N375" s="38" t="s">
        <v>34</v>
      </c>
      <c r="O375" s="33">
        <f>2568.43+383.57</f>
        <v>2952</v>
      </c>
      <c r="P375" s="34"/>
      <c r="Q375" s="34">
        <f>2568.43+383.57</f>
        <v>2952</v>
      </c>
      <c r="R375" s="34"/>
      <c r="S375" s="34"/>
      <c r="T375" s="34"/>
      <c r="U375" s="34"/>
      <c r="V375" s="35"/>
      <c r="W375" s="33"/>
      <c r="X375" s="31" t="s">
        <v>326</v>
      </c>
      <c r="Y375" s="41" t="s">
        <v>637</v>
      </c>
      <c r="Z375" s="37" t="s">
        <v>317</v>
      </c>
    </row>
    <row r="376" spans="1:26" s="30" customFormat="1" ht="30" x14ac:dyDescent="0.25">
      <c r="A376" s="70">
        <v>364</v>
      </c>
      <c r="B376" s="31" t="s">
        <v>308</v>
      </c>
      <c r="C376" s="31" t="s">
        <v>328</v>
      </c>
      <c r="D376" s="31"/>
      <c r="E376" s="31" t="s">
        <v>638</v>
      </c>
      <c r="F376" s="31" t="s">
        <v>639</v>
      </c>
      <c r="G376" s="31" t="s">
        <v>331</v>
      </c>
      <c r="H376" s="32">
        <v>43101</v>
      </c>
      <c r="I376" s="32">
        <v>43465</v>
      </c>
      <c r="J376" s="32">
        <v>43409</v>
      </c>
      <c r="K376" s="32">
        <v>43405</v>
      </c>
      <c r="L376" s="31" t="s">
        <v>320</v>
      </c>
      <c r="M376" s="31" t="s">
        <v>314</v>
      </c>
      <c r="N376" s="31"/>
      <c r="O376" s="33">
        <v>0</v>
      </c>
      <c r="P376" s="34">
        <v>0</v>
      </c>
      <c r="Q376" s="34"/>
      <c r="R376" s="34"/>
      <c r="S376" s="34"/>
      <c r="T376" s="34"/>
      <c r="U376" s="34"/>
      <c r="V376" s="35"/>
      <c r="W376" s="33"/>
      <c r="X376" s="31" t="s">
        <v>332</v>
      </c>
      <c r="Y376" s="41" t="s">
        <v>640</v>
      </c>
      <c r="Z376" s="37" t="s">
        <v>317</v>
      </c>
    </row>
    <row r="377" spans="1:26" s="30" customFormat="1" ht="30" x14ac:dyDescent="0.25">
      <c r="A377" s="70">
        <v>365</v>
      </c>
      <c r="B377" s="31" t="s">
        <v>308</v>
      </c>
      <c r="C377" s="31" t="s">
        <v>634</v>
      </c>
      <c r="D377" s="31"/>
      <c r="E377" s="31" t="s">
        <v>641</v>
      </c>
      <c r="F377" s="31" t="s">
        <v>642</v>
      </c>
      <c r="G377" s="31" t="s">
        <v>325</v>
      </c>
      <c r="H377" s="32">
        <v>43101</v>
      </c>
      <c r="I377" s="32">
        <v>43465</v>
      </c>
      <c r="J377" s="32">
        <v>43417</v>
      </c>
      <c r="K377" s="32">
        <v>43411</v>
      </c>
      <c r="L377" s="31" t="s">
        <v>313</v>
      </c>
      <c r="M377" s="31" t="s">
        <v>314</v>
      </c>
      <c r="N377" s="38" t="s">
        <v>34</v>
      </c>
      <c r="O377" s="33">
        <v>1291.98</v>
      </c>
      <c r="P377" s="34"/>
      <c r="Q377" s="34">
        <v>1291.98</v>
      </c>
      <c r="R377" s="34"/>
      <c r="S377" s="34"/>
      <c r="T377" s="34"/>
      <c r="U377" s="34"/>
      <c r="V377" s="35"/>
      <c r="W377" s="33"/>
      <c r="X377" s="31" t="s">
        <v>463</v>
      </c>
      <c r="Y377" s="41" t="s">
        <v>643</v>
      </c>
      <c r="Z377" s="37" t="s">
        <v>317</v>
      </c>
    </row>
    <row r="378" spans="1:26" s="30" customFormat="1" ht="30" x14ac:dyDescent="0.25">
      <c r="A378" s="70">
        <v>366</v>
      </c>
      <c r="B378" s="31" t="s">
        <v>308</v>
      </c>
      <c r="C378" s="31" t="s">
        <v>328</v>
      </c>
      <c r="D378" s="31"/>
      <c r="E378" s="31" t="s">
        <v>644</v>
      </c>
      <c r="F378" s="31" t="s">
        <v>645</v>
      </c>
      <c r="G378" s="31" t="s">
        <v>331</v>
      </c>
      <c r="H378" s="32">
        <v>43101</v>
      </c>
      <c r="I378" s="32">
        <v>43465</v>
      </c>
      <c r="J378" s="32">
        <v>43553</v>
      </c>
      <c r="K378" s="32">
        <v>43413</v>
      </c>
      <c r="L378" s="31" t="s">
        <v>320</v>
      </c>
      <c r="M378" s="31" t="s">
        <v>314</v>
      </c>
      <c r="N378" s="31"/>
      <c r="O378" s="33">
        <v>0</v>
      </c>
      <c r="P378" s="34">
        <v>0</v>
      </c>
      <c r="Q378" s="34"/>
      <c r="R378" s="34"/>
      <c r="S378" s="34"/>
      <c r="T378" s="34"/>
      <c r="U378" s="34"/>
      <c r="V378" s="35"/>
      <c r="W378" s="33"/>
      <c r="X378" s="31" t="s">
        <v>332</v>
      </c>
      <c r="Y378" s="41" t="s">
        <v>646</v>
      </c>
      <c r="Z378" s="37" t="s">
        <v>317</v>
      </c>
    </row>
    <row r="379" spans="1:26" s="30" customFormat="1" ht="45" x14ac:dyDescent="0.25">
      <c r="A379" s="70">
        <v>367</v>
      </c>
      <c r="B379" s="31" t="s">
        <v>308</v>
      </c>
      <c r="C379" s="31" t="s">
        <v>328</v>
      </c>
      <c r="D379" s="31"/>
      <c r="E379" s="31" t="s">
        <v>647</v>
      </c>
      <c r="F379" s="31" t="s">
        <v>648</v>
      </c>
      <c r="G379" s="31" t="s">
        <v>331</v>
      </c>
      <c r="H379" s="32">
        <v>43101</v>
      </c>
      <c r="I379" s="32">
        <v>43465</v>
      </c>
      <c r="J379" s="32">
        <v>43592</v>
      </c>
      <c r="K379" s="32">
        <v>43414</v>
      </c>
      <c r="L379" s="31" t="s">
        <v>313</v>
      </c>
      <c r="M379" s="31" t="s">
        <v>314</v>
      </c>
      <c r="N379" s="38" t="s">
        <v>34</v>
      </c>
      <c r="O379" s="33">
        <f>1000+3000+5500</f>
        <v>9500</v>
      </c>
      <c r="P379" s="34">
        <f>1000+3000+5500</f>
        <v>9500</v>
      </c>
      <c r="Q379" s="34"/>
      <c r="R379" s="34"/>
      <c r="S379" s="34"/>
      <c r="T379" s="34"/>
      <c r="U379" s="34"/>
      <c r="V379" s="35"/>
      <c r="W379" s="33"/>
      <c r="X379" s="31" t="s">
        <v>332</v>
      </c>
      <c r="Y379" s="41" t="s">
        <v>649</v>
      </c>
      <c r="Z379" s="37" t="s">
        <v>317</v>
      </c>
    </row>
    <row r="380" spans="1:26" s="30" customFormat="1" x14ac:dyDescent="0.25">
      <c r="A380" s="70">
        <v>368</v>
      </c>
      <c r="B380" s="31" t="s">
        <v>308</v>
      </c>
      <c r="C380" s="31" t="s">
        <v>309</v>
      </c>
      <c r="D380" s="31"/>
      <c r="E380" s="31" t="s">
        <v>650</v>
      </c>
      <c r="F380" s="31" t="s">
        <v>651</v>
      </c>
      <c r="G380" s="31" t="s">
        <v>312</v>
      </c>
      <c r="H380" s="32">
        <v>43101</v>
      </c>
      <c r="I380" s="32">
        <v>43465</v>
      </c>
      <c r="J380" s="32">
        <v>43418</v>
      </c>
      <c r="K380" s="32">
        <v>43417</v>
      </c>
      <c r="L380" s="31" t="s">
        <v>313</v>
      </c>
      <c r="M380" s="31" t="s">
        <v>314</v>
      </c>
      <c r="N380" s="38" t="s">
        <v>34</v>
      </c>
      <c r="O380" s="33">
        <v>4282.6499999999996</v>
      </c>
      <c r="P380" s="34"/>
      <c r="Q380" s="34"/>
      <c r="R380" s="34">
        <v>4282.6499999999996</v>
      </c>
      <c r="S380" s="34"/>
      <c r="T380" s="34"/>
      <c r="U380" s="34"/>
      <c r="V380" s="35"/>
      <c r="W380" s="33"/>
      <c r="X380" s="31" t="s">
        <v>339</v>
      </c>
      <c r="Y380" s="41" t="s">
        <v>652</v>
      </c>
      <c r="Z380" s="37" t="s">
        <v>317</v>
      </c>
    </row>
    <row r="381" spans="1:26" s="30" customFormat="1" ht="30" x14ac:dyDescent="0.25">
      <c r="A381" s="70">
        <v>369</v>
      </c>
      <c r="B381" s="31" t="s">
        <v>308</v>
      </c>
      <c r="C381" s="31" t="s">
        <v>328</v>
      </c>
      <c r="D381" s="31"/>
      <c r="E381" s="31" t="s">
        <v>653</v>
      </c>
      <c r="F381" s="31" t="s">
        <v>654</v>
      </c>
      <c r="G381" s="31" t="s">
        <v>331</v>
      </c>
      <c r="H381" s="32">
        <v>43101</v>
      </c>
      <c r="I381" s="32">
        <v>43465</v>
      </c>
      <c r="J381" s="32">
        <v>43468</v>
      </c>
      <c r="K381" s="32">
        <v>43420</v>
      </c>
      <c r="L381" s="31" t="s">
        <v>320</v>
      </c>
      <c r="M381" s="31" t="s">
        <v>314</v>
      </c>
      <c r="N381" s="31"/>
      <c r="O381" s="33">
        <v>0</v>
      </c>
      <c r="P381" s="34">
        <v>0</v>
      </c>
      <c r="Q381" s="34"/>
      <c r="R381" s="34"/>
      <c r="S381" s="34"/>
      <c r="T381" s="34"/>
      <c r="U381" s="34"/>
      <c r="V381" s="35"/>
      <c r="W381" s="33"/>
      <c r="X381" s="31" t="s">
        <v>332</v>
      </c>
      <c r="Y381" s="41" t="s">
        <v>655</v>
      </c>
      <c r="Z381" s="37" t="s">
        <v>317</v>
      </c>
    </row>
    <row r="382" spans="1:26" s="30" customFormat="1" ht="30" x14ac:dyDescent="0.25">
      <c r="A382" s="70">
        <v>370</v>
      </c>
      <c r="B382" s="31" t="s">
        <v>308</v>
      </c>
      <c r="C382" s="31" t="s">
        <v>328</v>
      </c>
      <c r="D382" s="31"/>
      <c r="E382" s="31" t="s">
        <v>656</v>
      </c>
      <c r="F382" s="31" t="s">
        <v>657</v>
      </c>
      <c r="G382" s="31" t="s">
        <v>331</v>
      </c>
      <c r="H382" s="32">
        <v>43101</v>
      </c>
      <c r="I382" s="32">
        <v>43465</v>
      </c>
      <c r="J382" s="32">
        <v>43511</v>
      </c>
      <c r="K382" s="32">
        <v>43420</v>
      </c>
      <c r="L382" s="31" t="s">
        <v>313</v>
      </c>
      <c r="M382" s="31" t="s">
        <v>314</v>
      </c>
      <c r="N382" s="38" t="s">
        <v>34</v>
      </c>
      <c r="O382" s="33">
        <v>3714.6</v>
      </c>
      <c r="P382" s="34">
        <v>3714.6</v>
      </c>
      <c r="Q382" s="34"/>
      <c r="R382" s="34"/>
      <c r="S382" s="34"/>
      <c r="T382" s="34"/>
      <c r="U382" s="34"/>
      <c r="V382" s="35"/>
      <c r="W382" s="33"/>
      <c r="X382" s="31" t="s">
        <v>332</v>
      </c>
      <c r="Y382" s="41" t="s">
        <v>658</v>
      </c>
      <c r="Z382" s="37" t="s">
        <v>317</v>
      </c>
    </row>
    <row r="383" spans="1:26" s="30" customFormat="1" ht="45" x14ac:dyDescent="0.25">
      <c r="A383" s="70">
        <v>371</v>
      </c>
      <c r="B383" s="31" t="s">
        <v>308</v>
      </c>
      <c r="C383" s="31" t="s">
        <v>328</v>
      </c>
      <c r="D383" s="31"/>
      <c r="E383" s="31" t="s">
        <v>659</v>
      </c>
      <c r="F383" s="31" t="s">
        <v>660</v>
      </c>
      <c r="G383" s="31" t="s">
        <v>331</v>
      </c>
      <c r="H383" s="32">
        <v>43101</v>
      </c>
      <c r="I383" s="32">
        <v>43465</v>
      </c>
      <c r="J383" s="32">
        <v>43795</v>
      </c>
      <c r="K383" s="32">
        <v>43428</v>
      </c>
      <c r="L383" s="31" t="s">
        <v>313</v>
      </c>
      <c r="M383" s="31" t="s">
        <v>314</v>
      </c>
      <c r="N383" s="38" t="s">
        <v>34</v>
      </c>
      <c r="O383" s="33">
        <f>2182+7000+8818</f>
        <v>18000</v>
      </c>
      <c r="P383" s="39">
        <f>2182+7000+8818</f>
        <v>18000</v>
      </c>
      <c r="Q383" s="39"/>
      <c r="R383" s="39"/>
      <c r="S383" s="39"/>
      <c r="T383" s="39"/>
      <c r="U383" s="39"/>
      <c r="V383" s="40"/>
      <c r="W383" s="33"/>
      <c r="X383" s="31" t="s">
        <v>332</v>
      </c>
      <c r="Y383" s="41" t="s">
        <v>661</v>
      </c>
      <c r="Z383" s="37" t="s">
        <v>317</v>
      </c>
    </row>
    <row r="384" spans="1:26" s="30" customFormat="1" ht="30" x14ac:dyDescent="0.25">
      <c r="A384" s="70">
        <v>372</v>
      </c>
      <c r="B384" s="31" t="s">
        <v>308</v>
      </c>
      <c r="C384" s="31" t="s">
        <v>662</v>
      </c>
      <c r="D384" s="31"/>
      <c r="E384" s="31" t="s">
        <v>663</v>
      </c>
      <c r="F384" s="31" t="s">
        <v>664</v>
      </c>
      <c r="G384" s="31" t="s">
        <v>325</v>
      </c>
      <c r="H384" s="32">
        <v>43101</v>
      </c>
      <c r="I384" s="32">
        <v>43465</v>
      </c>
      <c r="J384" s="32">
        <v>43895</v>
      </c>
      <c r="K384" s="32">
        <v>43428</v>
      </c>
      <c r="L384" s="31" t="s">
        <v>313</v>
      </c>
      <c r="M384" s="31" t="s">
        <v>314</v>
      </c>
      <c r="N384" s="38" t="s">
        <v>34</v>
      </c>
      <c r="O384" s="33">
        <v>657.18</v>
      </c>
      <c r="P384" s="39"/>
      <c r="Q384" s="39"/>
      <c r="R384" s="39"/>
      <c r="S384" s="39"/>
      <c r="T384" s="39"/>
      <c r="U384" s="39"/>
      <c r="V384" s="40"/>
      <c r="W384" s="33"/>
      <c r="X384" s="31" t="s">
        <v>463</v>
      </c>
      <c r="Y384" s="41" t="s">
        <v>665</v>
      </c>
      <c r="Z384" s="37"/>
    </row>
    <row r="385" spans="1:26" s="30" customFormat="1" ht="30" x14ac:dyDescent="0.25">
      <c r="A385" s="70">
        <v>373</v>
      </c>
      <c r="B385" s="31" t="s">
        <v>308</v>
      </c>
      <c r="C385" s="31" t="s">
        <v>328</v>
      </c>
      <c r="D385" s="31"/>
      <c r="E385" s="31" t="s">
        <v>666</v>
      </c>
      <c r="F385" s="31" t="s">
        <v>667</v>
      </c>
      <c r="G385" s="31" t="s">
        <v>331</v>
      </c>
      <c r="H385" s="32">
        <v>43101</v>
      </c>
      <c r="I385" s="32">
        <v>43465</v>
      </c>
      <c r="J385" s="32">
        <v>43468</v>
      </c>
      <c r="K385" s="32">
        <v>43430</v>
      </c>
      <c r="L385" s="31" t="s">
        <v>320</v>
      </c>
      <c r="M385" s="31" t="s">
        <v>314</v>
      </c>
      <c r="N385" s="31"/>
      <c r="O385" s="33">
        <v>0</v>
      </c>
      <c r="P385" s="34">
        <v>0</v>
      </c>
      <c r="Q385" s="34"/>
      <c r="R385" s="34"/>
      <c r="S385" s="34"/>
      <c r="T385" s="34"/>
      <c r="U385" s="34"/>
      <c r="V385" s="35"/>
      <c r="W385" s="33"/>
      <c r="X385" s="31" t="s">
        <v>332</v>
      </c>
      <c r="Y385" s="41" t="s">
        <v>668</v>
      </c>
      <c r="Z385" s="37" t="s">
        <v>317</v>
      </c>
    </row>
    <row r="386" spans="1:26" s="30" customFormat="1" ht="30" x14ac:dyDescent="0.25">
      <c r="A386" s="70">
        <v>374</v>
      </c>
      <c r="B386" s="31" t="s">
        <v>308</v>
      </c>
      <c r="C386" s="31" t="s">
        <v>669</v>
      </c>
      <c r="D386" s="31"/>
      <c r="E386" s="31" t="s">
        <v>670</v>
      </c>
      <c r="F386" s="31" t="s">
        <v>671</v>
      </c>
      <c r="G386" s="31" t="s">
        <v>511</v>
      </c>
      <c r="H386" s="32">
        <v>43101</v>
      </c>
      <c r="I386" s="32">
        <v>43465</v>
      </c>
      <c r="J386" s="32">
        <v>43445</v>
      </c>
      <c r="K386" s="32">
        <v>43444</v>
      </c>
      <c r="L386" s="31" t="s">
        <v>313</v>
      </c>
      <c r="M386" s="31" t="s">
        <v>314</v>
      </c>
      <c r="N386" s="38" t="s">
        <v>34</v>
      </c>
      <c r="O386" s="33">
        <f>100+817.7</f>
        <v>917.7</v>
      </c>
      <c r="P386" s="34"/>
      <c r="Q386" s="34"/>
      <c r="R386" s="34"/>
      <c r="S386" s="34"/>
      <c r="T386" s="34">
        <f>100+817.7</f>
        <v>917.7</v>
      </c>
      <c r="U386" s="34"/>
      <c r="V386" s="35"/>
      <c r="W386" s="33"/>
      <c r="X386" s="31" t="s">
        <v>672</v>
      </c>
      <c r="Y386" s="41"/>
      <c r="Z386" s="37" t="s">
        <v>317</v>
      </c>
    </row>
    <row r="387" spans="1:26" s="30" customFormat="1" ht="30" x14ac:dyDescent="0.25">
      <c r="A387" s="70">
        <v>375</v>
      </c>
      <c r="B387" s="31" t="s">
        <v>308</v>
      </c>
      <c r="C387" s="31" t="s">
        <v>328</v>
      </c>
      <c r="D387" s="31"/>
      <c r="E387" s="31" t="s">
        <v>673</v>
      </c>
      <c r="F387" s="31" t="s">
        <v>674</v>
      </c>
      <c r="G387" s="31" t="s">
        <v>331</v>
      </c>
      <c r="H387" s="32">
        <v>43101</v>
      </c>
      <c r="I387" s="32">
        <v>43465</v>
      </c>
      <c r="J387" s="32">
        <v>43602</v>
      </c>
      <c r="K387" s="32">
        <v>43454</v>
      </c>
      <c r="L387" s="31" t="s">
        <v>320</v>
      </c>
      <c r="M387" s="31" t="s">
        <v>314</v>
      </c>
      <c r="N387" s="31"/>
      <c r="O387" s="33">
        <v>0</v>
      </c>
      <c r="P387" s="34">
        <v>0</v>
      </c>
      <c r="Q387" s="34"/>
      <c r="R387" s="34"/>
      <c r="S387" s="34"/>
      <c r="T387" s="34"/>
      <c r="U387" s="34"/>
      <c r="V387" s="35"/>
      <c r="W387" s="33"/>
      <c r="X387" s="31" t="s">
        <v>332</v>
      </c>
      <c r="Y387" s="41" t="s">
        <v>675</v>
      </c>
      <c r="Z387" s="37" t="s">
        <v>317</v>
      </c>
    </row>
    <row r="388" spans="1:26" s="30" customFormat="1" ht="30" x14ac:dyDescent="0.25">
      <c r="A388" s="70">
        <v>376</v>
      </c>
      <c r="B388" s="31" t="s">
        <v>308</v>
      </c>
      <c r="C388" s="31" t="s">
        <v>328</v>
      </c>
      <c r="D388" s="31"/>
      <c r="E388" s="31" t="s">
        <v>676</v>
      </c>
      <c r="F388" s="31" t="s">
        <v>677</v>
      </c>
      <c r="G388" s="31" t="s">
        <v>331</v>
      </c>
      <c r="H388" s="32">
        <v>43101</v>
      </c>
      <c r="I388" s="32">
        <v>43465</v>
      </c>
      <c r="J388" s="32">
        <v>43602</v>
      </c>
      <c r="K388" s="32">
        <v>43454</v>
      </c>
      <c r="L388" s="31" t="s">
        <v>320</v>
      </c>
      <c r="M388" s="31" t="s">
        <v>314</v>
      </c>
      <c r="N388" s="31"/>
      <c r="O388" s="33">
        <v>0</v>
      </c>
      <c r="P388" s="34">
        <v>0</v>
      </c>
      <c r="Q388" s="34"/>
      <c r="R388" s="34"/>
      <c r="S388" s="34"/>
      <c r="T388" s="34"/>
      <c r="U388" s="34"/>
      <c r="V388" s="35"/>
      <c r="W388" s="33"/>
      <c r="X388" s="31" t="s">
        <v>332</v>
      </c>
      <c r="Y388" s="41" t="s">
        <v>678</v>
      </c>
      <c r="Z388" s="37" t="s">
        <v>317</v>
      </c>
    </row>
    <row r="389" spans="1:26" s="30" customFormat="1" x14ac:dyDescent="0.25">
      <c r="A389" s="70">
        <v>377</v>
      </c>
      <c r="B389" s="31" t="s">
        <v>308</v>
      </c>
      <c r="C389" s="31" t="s">
        <v>328</v>
      </c>
      <c r="D389" s="31"/>
      <c r="E389" s="31" t="s">
        <v>679</v>
      </c>
      <c r="F389" s="31" t="s">
        <v>680</v>
      </c>
      <c r="G389" s="31" t="s">
        <v>331</v>
      </c>
      <c r="H389" s="32">
        <v>43101</v>
      </c>
      <c r="I389" s="32">
        <v>43465</v>
      </c>
      <c r="J389" s="32">
        <v>43602</v>
      </c>
      <c r="K389" s="32">
        <v>43454</v>
      </c>
      <c r="L389" s="31" t="s">
        <v>320</v>
      </c>
      <c r="M389" s="31" t="s">
        <v>314</v>
      </c>
      <c r="N389" s="31"/>
      <c r="O389" s="33">
        <v>0</v>
      </c>
      <c r="P389" s="34">
        <v>0</v>
      </c>
      <c r="Q389" s="34"/>
      <c r="R389" s="34"/>
      <c r="S389" s="34"/>
      <c r="T389" s="34"/>
      <c r="U389" s="34"/>
      <c r="V389" s="35"/>
      <c r="W389" s="33"/>
      <c r="X389" s="31" t="s">
        <v>332</v>
      </c>
      <c r="Y389" s="41" t="s">
        <v>681</v>
      </c>
      <c r="Z389" s="37" t="s">
        <v>317</v>
      </c>
    </row>
    <row r="390" spans="1:26" s="30" customFormat="1" ht="30" x14ac:dyDescent="0.25">
      <c r="A390" s="70">
        <v>378</v>
      </c>
      <c r="B390" s="31" t="s">
        <v>308</v>
      </c>
      <c r="C390" s="31" t="s">
        <v>328</v>
      </c>
      <c r="D390" s="31"/>
      <c r="E390" s="31" t="s">
        <v>682</v>
      </c>
      <c r="F390" s="31" t="s">
        <v>683</v>
      </c>
      <c r="G390" s="31" t="s">
        <v>331</v>
      </c>
      <c r="H390" s="32">
        <v>43101</v>
      </c>
      <c r="I390" s="32">
        <v>43465</v>
      </c>
      <c r="J390" s="32">
        <v>43868</v>
      </c>
      <c r="K390" s="32">
        <v>43454</v>
      </c>
      <c r="L390" s="31" t="s">
        <v>313</v>
      </c>
      <c r="M390" s="31" t="s">
        <v>314</v>
      </c>
      <c r="N390" s="31"/>
      <c r="O390" s="33">
        <v>0</v>
      </c>
      <c r="P390" s="34">
        <v>0</v>
      </c>
      <c r="Q390" s="34"/>
      <c r="R390" s="34"/>
      <c r="S390" s="34"/>
      <c r="T390" s="34"/>
      <c r="U390" s="34"/>
      <c r="V390" s="35" t="s">
        <v>34</v>
      </c>
      <c r="W390" s="33">
        <v>20109</v>
      </c>
      <c r="X390" s="31" t="s">
        <v>332</v>
      </c>
      <c r="Y390" s="41" t="s">
        <v>684</v>
      </c>
      <c r="Z390" s="37" t="s">
        <v>317</v>
      </c>
    </row>
    <row r="391" spans="1:26" s="30" customFormat="1" ht="30" x14ac:dyDescent="0.25">
      <c r="A391" s="70">
        <v>379</v>
      </c>
      <c r="B391" s="31" t="s">
        <v>308</v>
      </c>
      <c r="C391" s="31" t="s">
        <v>634</v>
      </c>
      <c r="D391" s="31"/>
      <c r="E391" s="31" t="s">
        <v>685</v>
      </c>
      <c r="F391" s="31" t="s">
        <v>686</v>
      </c>
      <c r="G391" s="31" t="s">
        <v>325</v>
      </c>
      <c r="H391" s="32">
        <v>43101</v>
      </c>
      <c r="I391" s="32">
        <v>43465</v>
      </c>
      <c r="J391" s="32">
        <v>43461</v>
      </c>
      <c r="K391" s="32">
        <v>43457</v>
      </c>
      <c r="L391" s="31" t="s">
        <v>687</v>
      </c>
      <c r="M391" s="31" t="s">
        <v>314</v>
      </c>
      <c r="N391" s="38" t="s">
        <v>34</v>
      </c>
      <c r="O391" s="33">
        <v>7458.97</v>
      </c>
      <c r="P391" s="34"/>
      <c r="Q391" s="34">
        <v>7458.97</v>
      </c>
      <c r="R391" s="34"/>
      <c r="S391" s="34"/>
      <c r="T391" s="34"/>
      <c r="U391" s="34"/>
      <c r="V391" s="35"/>
      <c r="W391" s="33"/>
      <c r="X391" s="31" t="s">
        <v>463</v>
      </c>
      <c r="Y391" s="41" t="s">
        <v>688</v>
      </c>
      <c r="Z391" s="37" t="s">
        <v>317</v>
      </c>
    </row>
    <row r="392" spans="1:26" s="30" customFormat="1" ht="30" x14ac:dyDescent="0.25">
      <c r="A392" s="70">
        <v>380</v>
      </c>
      <c r="B392" s="31" t="s">
        <v>308</v>
      </c>
      <c r="C392" s="38" t="s">
        <v>378</v>
      </c>
      <c r="D392" s="38"/>
      <c r="E392" s="38" t="s">
        <v>689</v>
      </c>
      <c r="F392" s="38" t="s">
        <v>690</v>
      </c>
      <c r="G392" s="38" t="s">
        <v>325</v>
      </c>
      <c r="H392" s="44">
        <v>43466</v>
      </c>
      <c r="I392" s="44">
        <v>43830</v>
      </c>
      <c r="J392" s="44">
        <v>43496</v>
      </c>
      <c r="K392" s="44">
        <v>43474</v>
      </c>
      <c r="L392" s="38" t="s">
        <v>401</v>
      </c>
      <c r="M392" s="38" t="s">
        <v>314</v>
      </c>
      <c r="N392" s="38" t="s">
        <v>34</v>
      </c>
      <c r="O392" s="45">
        <f>0+1000</f>
        <v>1000</v>
      </c>
      <c r="P392" s="34"/>
      <c r="Q392" s="34"/>
      <c r="R392" s="34"/>
      <c r="S392" s="39">
        <v>1000</v>
      </c>
      <c r="T392" s="34"/>
      <c r="U392" s="34"/>
      <c r="V392" s="35"/>
      <c r="W392" s="45"/>
      <c r="X392" s="38" t="s">
        <v>691</v>
      </c>
      <c r="Y392" s="46" t="s">
        <v>692</v>
      </c>
      <c r="Z392" s="37" t="s">
        <v>317</v>
      </c>
    </row>
    <row r="393" spans="1:26" s="30" customFormat="1" ht="45" x14ac:dyDescent="0.25">
      <c r="A393" s="70">
        <v>381</v>
      </c>
      <c r="B393" s="31" t="s">
        <v>308</v>
      </c>
      <c r="C393" s="38" t="s">
        <v>328</v>
      </c>
      <c r="D393" s="38"/>
      <c r="E393" s="38" t="s">
        <v>693</v>
      </c>
      <c r="F393" s="38" t="s">
        <v>694</v>
      </c>
      <c r="G393" s="38" t="s">
        <v>331</v>
      </c>
      <c r="H393" s="44">
        <v>43466</v>
      </c>
      <c r="I393" s="44">
        <v>43830</v>
      </c>
      <c r="J393" s="44">
        <v>43531</v>
      </c>
      <c r="K393" s="44">
        <v>43474</v>
      </c>
      <c r="L393" s="38" t="s">
        <v>320</v>
      </c>
      <c r="M393" s="38" t="s">
        <v>314</v>
      </c>
      <c r="N393" s="38"/>
      <c r="O393" s="45">
        <v>0</v>
      </c>
      <c r="P393" s="34">
        <v>0</v>
      </c>
      <c r="Q393" s="34"/>
      <c r="R393" s="34"/>
      <c r="S393" s="34"/>
      <c r="T393" s="34"/>
      <c r="U393" s="34"/>
      <c r="V393" s="35"/>
      <c r="W393" s="45"/>
      <c r="X393" s="38" t="s">
        <v>332</v>
      </c>
      <c r="Y393" s="46" t="s">
        <v>695</v>
      </c>
      <c r="Z393" s="47" t="s">
        <v>317</v>
      </c>
    </row>
    <row r="394" spans="1:26" s="30" customFormat="1" ht="30" x14ac:dyDescent="0.25">
      <c r="A394" s="70">
        <v>382</v>
      </c>
      <c r="B394" s="31" t="s">
        <v>308</v>
      </c>
      <c r="C394" s="38" t="s">
        <v>696</v>
      </c>
      <c r="D394" s="38"/>
      <c r="E394" s="38" t="s">
        <v>697</v>
      </c>
      <c r="F394" s="38" t="s">
        <v>698</v>
      </c>
      <c r="G394" s="38" t="s">
        <v>312</v>
      </c>
      <c r="H394" s="44">
        <v>43466</v>
      </c>
      <c r="I394" s="44">
        <v>43830</v>
      </c>
      <c r="J394" s="44">
        <v>43480</v>
      </c>
      <c r="K394" s="44">
        <v>43479</v>
      </c>
      <c r="L394" s="38" t="s">
        <v>313</v>
      </c>
      <c r="M394" s="38" t="s">
        <v>314</v>
      </c>
      <c r="N394" s="38" t="s">
        <v>34</v>
      </c>
      <c r="O394" s="45">
        <v>934.8</v>
      </c>
      <c r="P394" s="34"/>
      <c r="Q394" s="39">
        <v>934.8</v>
      </c>
      <c r="R394" s="39"/>
      <c r="S394" s="39"/>
      <c r="T394" s="39"/>
      <c r="U394" s="39"/>
      <c r="V394" s="40"/>
      <c r="W394" s="45"/>
      <c r="X394" s="38" t="s">
        <v>463</v>
      </c>
      <c r="Y394" s="46"/>
      <c r="Z394" s="47" t="s">
        <v>317</v>
      </c>
    </row>
    <row r="395" spans="1:26" s="30" customFormat="1" ht="30" x14ac:dyDescent="0.25">
      <c r="A395" s="70">
        <v>383</v>
      </c>
      <c r="B395" s="31" t="s">
        <v>308</v>
      </c>
      <c r="C395" s="38" t="s">
        <v>328</v>
      </c>
      <c r="D395" s="38"/>
      <c r="E395" s="38" t="s">
        <v>699</v>
      </c>
      <c r="F395" s="38" t="s">
        <v>700</v>
      </c>
      <c r="G395" s="38" t="s">
        <v>331</v>
      </c>
      <c r="H395" s="44">
        <v>43466</v>
      </c>
      <c r="I395" s="44">
        <v>43830</v>
      </c>
      <c r="J395" s="44">
        <v>43524</v>
      </c>
      <c r="K395" s="44">
        <v>43479</v>
      </c>
      <c r="L395" s="31" t="s">
        <v>416</v>
      </c>
      <c r="M395" s="38" t="s">
        <v>314</v>
      </c>
      <c r="N395" s="38" t="s">
        <v>34</v>
      </c>
      <c r="O395" s="45">
        <f>0+1722.53</f>
        <v>1722.53</v>
      </c>
      <c r="P395" s="34">
        <f>0+1722.53</f>
        <v>1722.53</v>
      </c>
      <c r="Q395" s="34"/>
      <c r="R395" s="34"/>
      <c r="S395" s="34"/>
      <c r="T395" s="34"/>
      <c r="U395" s="34"/>
      <c r="V395" s="35"/>
      <c r="W395" s="45"/>
      <c r="X395" s="38" t="s">
        <v>332</v>
      </c>
      <c r="Y395" s="46" t="s">
        <v>701</v>
      </c>
      <c r="Z395" s="47" t="s">
        <v>317</v>
      </c>
    </row>
    <row r="396" spans="1:26" s="30" customFormat="1" x14ac:dyDescent="0.25">
      <c r="A396" s="70">
        <v>384</v>
      </c>
      <c r="B396" s="31" t="s">
        <v>308</v>
      </c>
      <c r="C396" s="38" t="s">
        <v>328</v>
      </c>
      <c r="D396" s="38"/>
      <c r="E396" s="38" t="s">
        <v>702</v>
      </c>
      <c r="F396" s="38" t="s">
        <v>703</v>
      </c>
      <c r="G396" s="38" t="s">
        <v>331</v>
      </c>
      <c r="H396" s="44">
        <v>43466</v>
      </c>
      <c r="I396" s="44">
        <v>43830</v>
      </c>
      <c r="J396" s="44">
        <v>43508</v>
      </c>
      <c r="K396" s="44">
        <v>43481</v>
      </c>
      <c r="L396" s="38" t="s">
        <v>313</v>
      </c>
      <c r="M396" s="38" t="s">
        <v>314</v>
      </c>
      <c r="N396" s="38" t="s">
        <v>34</v>
      </c>
      <c r="O396" s="45">
        <v>392.62</v>
      </c>
      <c r="P396" s="34">
        <v>392.62</v>
      </c>
      <c r="Q396" s="34"/>
      <c r="R396" s="34"/>
      <c r="S396" s="34"/>
      <c r="T396" s="34"/>
      <c r="U396" s="34"/>
      <c r="V396" s="35"/>
      <c r="W396" s="45"/>
      <c r="X396" s="38" t="s">
        <v>332</v>
      </c>
      <c r="Y396" s="46" t="s">
        <v>704</v>
      </c>
      <c r="Z396" s="47" t="s">
        <v>317</v>
      </c>
    </row>
    <row r="397" spans="1:26" s="30" customFormat="1" ht="30" x14ac:dyDescent="0.25">
      <c r="A397" s="70">
        <v>385</v>
      </c>
      <c r="B397" s="31" t="s">
        <v>308</v>
      </c>
      <c r="C397" s="38" t="s">
        <v>634</v>
      </c>
      <c r="D397" s="38"/>
      <c r="E397" s="38" t="s">
        <v>705</v>
      </c>
      <c r="F397" s="38" t="s">
        <v>706</v>
      </c>
      <c r="G397" s="38" t="s">
        <v>312</v>
      </c>
      <c r="H397" s="44">
        <v>43466</v>
      </c>
      <c r="I397" s="44">
        <v>43830</v>
      </c>
      <c r="J397" s="44">
        <v>43488</v>
      </c>
      <c r="K397" s="44">
        <v>43487</v>
      </c>
      <c r="L397" s="38" t="s">
        <v>313</v>
      </c>
      <c r="M397" s="38" t="s">
        <v>314</v>
      </c>
      <c r="N397" s="38" t="s">
        <v>34</v>
      </c>
      <c r="O397" s="45">
        <v>4612.5</v>
      </c>
      <c r="P397" s="34"/>
      <c r="Q397" s="34">
        <v>4612.5</v>
      </c>
      <c r="R397" s="34"/>
      <c r="S397" s="34"/>
      <c r="T397" s="34"/>
      <c r="U397" s="34"/>
      <c r="V397" s="35"/>
      <c r="W397" s="45"/>
      <c r="X397" s="38" t="s">
        <v>707</v>
      </c>
      <c r="Y397" s="46"/>
      <c r="Z397" s="47" t="s">
        <v>317</v>
      </c>
    </row>
    <row r="398" spans="1:26" s="30" customFormat="1" x14ac:dyDescent="0.25">
      <c r="A398" s="70">
        <v>386</v>
      </c>
      <c r="B398" s="31" t="s">
        <v>308</v>
      </c>
      <c r="C398" s="38" t="s">
        <v>708</v>
      </c>
      <c r="D398" s="38"/>
      <c r="E398" s="38" t="s">
        <v>709</v>
      </c>
      <c r="F398" s="38" t="s">
        <v>710</v>
      </c>
      <c r="G398" s="38" t="s">
        <v>511</v>
      </c>
      <c r="H398" s="44">
        <v>43466</v>
      </c>
      <c r="I398" s="44">
        <v>43830</v>
      </c>
      <c r="J398" s="44">
        <v>43489</v>
      </c>
      <c r="K398" s="44">
        <v>43487</v>
      </c>
      <c r="L398" s="38" t="s">
        <v>313</v>
      </c>
      <c r="M398" s="38" t="s">
        <v>314</v>
      </c>
      <c r="N398" s="38" t="s">
        <v>34</v>
      </c>
      <c r="O398" s="45">
        <v>1500</v>
      </c>
      <c r="P398" s="34"/>
      <c r="Q398" s="39"/>
      <c r="R398" s="39"/>
      <c r="S398" s="39"/>
      <c r="T398" s="39">
        <v>1500</v>
      </c>
      <c r="U398" s="39"/>
      <c r="V398" s="40"/>
      <c r="W398" s="45"/>
      <c r="X398" s="38" t="s">
        <v>512</v>
      </c>
      <c r="Y398" s="46" t="s">
        <v>711</v>
      </c>
      <c r="Z398" s="47" t="s">
        <v>317</v>
      </c>
    </row>
    <row r="399" spans="1:26" s="30" customFormat="1" x14ac:dyDescent="0.25">
      <c r="A399" s="70">
        <v>387</v>
      </c>
      <c r="B399" s="31" t="s">
        <v>308</v>
      </c>
      <c r="C399" s="38" t="s">
        <v>708</v>
      </c>
      <c r="D399" s="38"/>
      <c r="E399" s="38" t="s">
        <v>712</v>
      </c>
      <c r="F399" s="38" t="s">
        <v>713</v>
      </c>
      <c r="G399" s="38" t="s">
        <v>312</v>
      </c>
      <c r="H399" s="44">
        <v>43466</v>
      </c>
      <c r="I399" s="44">
        <v>43830</v>
      </c>
      <c r="J399" s="44">
        <v>43489</v>
      </c>
      <c r="K399" s="44">
        <v>43487</v>
      </c>
      <c r="L399" s="38" t="s">
        <v>313</v>
      </c>
      <c r="M399" s="38" t="s">
        <v>314</v>
      </c>
      <c r="N399" s="38" t="s">
        <v>34</v>
      </c>
      <c r="O399" s="45">
        <v>3294.51</v>
      </c>
      <c r="P399" s="34"/>
      <c r="Q399" s="39"/>
      <c r="R399" s="39"/>
      <c r="S399" s="39">
        <v>3294.51</v>
      </c>
      <c r="T399" s="39"/>
      <c r="U399" s="39"/>
      <c r="V399" s="40"/>
      <c r="W399" s="45"/>
      <c r="X399" s="38" t="s">
        <v>714</v>
      </c>
      <c r="Y399" s="46"/>
      <c r="Z399" s="47" t="s">
        <v>317</v>
      </c>
    </row>
    <row r="400" spans="1:26" s="30" customFormat="1" ht="30" x14ac:dyDescent="0.25">
      <c r="A400" s="70">
        <v>388</v>
      </c>
      <c r="B400" s="31" t="s">
        <v>308</v>
      </c>
      <c r="C400" s="38" t="s">
        <v>634</v>
      </c>
      <c r="D400" s="38"/>
      <c r="E400" s="38" t="s">
        <v>715</v>
      </c>
      <c r="F400" s="38" t="s">
        <v>716</v>
      </c>
      <c r="G400" s="38" t="s">
        <v>325</v>
      </c>
      <c r="H400" s="44">
        <v>43466</v>
      </c>
      <c r="I400" s="44">
        <v>43830</v>
      </c>
      <c r="J400" s="44">
        <v>43489</v>
      </c>
      <c r="K400" s="44">
        <v>43488</v>
      </c>
      <c r="L400" s="38" t="s">
        <v>313</v>
      </c>
      <c r="M400" s="38" t="s">
        <v>314</v>
      </c>
      <c r="N400" s="38" t="s">
        <v>34</v>
      </c>
      <c r="O400" s="45">
        <v>4612.5</v>
      </c>
      <c r="P400" s="34"/>
      <c r="Q400" s="34">
        <v>4612.5</v>
      </c>
      <c r="R400" s="34"/>
      <c r="S400" s="34"/>
      <c r="T400" s="34"/>
      <c r="U400" s="34"/>
      <c r="V400" s="35"/>
      <c r="W400" s="45"/>
      <c r="X400" s="38" t="s">
        <v>707</v>
      </c>
      <c r="Y400" s="46" t="s">
        <v>717</v>
      </c>
      <c r="Z400" s="47" t="s">
        <v>317</v>
      </c>
    </row>
    <row r="401" spans="1:26" s="30" customFormat="1" ht="30" x14ac:dyDescent="0.25">
      <c r="A401" s="70">
        <v>389</v>
      </c>
      <c r="B401" s="31" t="s">
        <v>308</v>
      </c>
      <c r="C401" s="38" t="s">
        <v>328</v>
      </c>
      <c r="D401" s="38"/>
      <c r="E401" s="38" t="s">
        <v>718</v>
      </c>
      <c r="F401" s="38" t="s">
        <v>719</v>
      </c>
      <c r="G401" s="38" t="s">
        <v>331</v>
      </c>
      <c r="H401" s="44">
        <v>43466</v>
      </c>
      <c r="I401" s="44">
        <v>43830</v>
      </c>
      <c r="J401" s="44">
        <v>43494</v>
      </c>
      <c r="K401" s="44">
        <v>43492</v>
      </c>
      <c r="L401" s="38" t="s">
        <v>313</v>
      </c>
      <c r="M401" s="38" t="s">
        <v>314</v>
      </c>
      <c r="N401" s="38" t="s">
        <v>34</v>
      </c>
      <c r="O401" s="45">
        <v>4694.8900000000003</v>
      </c>
      <c r="P401" s="34">
        <v>4694.8900000000003</v>
      </c>
      <c r="Q401" s="34"/>
      <c r="R401" s="34"/>
      <c r="S401" s="34"/>
      <c r="T401" s="34"/>
      <c r="U401" s="34"/>
      <c r="V401" s="35"/>
      <c r="W401" s="45"/>
      <c r="X401" s="38" t="s">
        <v>332</v>
      </c>
      <c r="Y401" s="46" t="s">
        <v>720</v>
      </c>
      <c r="Z401" s="47" t="s">
        <v>317</v>
      </c>
    </row>
    <row r="402" spans="1:26" s="30" customFormat="1" ht="45" x14ac:dyDescent="0.25">
      <c r="A402" s="70">
        <v>390</v>
      </c>
      <c r="B402" s="31" t="s">
        <v>308</v>
      </c>
      <c r="C402" s="38" t="s">
        <v>328</v>
      </c>
      <c r="D402" s="38"/>
      <c r="E402" s="38" t="s">
        <v>721</v>
      </c>
      <c r="F402" s="38" t="s">
        <v>722</v>
      </c>
      <c r="G402" s="38" t="s">
        <v>331</v>
      </c>
      <c r="H402" s="44">
        <v>43466</v>
      </c>
      <c r="I402" s="44">
        <v>43830</v>
      </c>
      <c r="J402" s="44">
        <v>43497</v>
      </c>
      <c r="K402" s="44">
        <v>43492</v>
      </c>
      <c r="L402" s="48" t="s">
        <v>1239</v>
      </c>
      <c r="M402" s="31" t="s">
        <v>411</v>
      </c>
      <c r="N402" s="38" t="s">
        <v>34</v>
      </c>
      <c r="O402" s="45">
        <f>0+0+1218.48</f>
        <v>1218.48</v>
      </c>
      <c r="P402" s="34">
        <f>0+0+1218.48</f>
        <v>1218.48</v>
      </c>
      <c r="Q402" s="34"/>
      <c r="R402" s="34"/>
      <c r="S402" s="34"/>
      <c r="T402" s="34"/>
      <c r="U402" s="34"/>
      <c r="V402" s="35"/>
      <c r="W402" s="45"/>
      <c r="X402" s="38" t="s">
        <v>332</v>
      </c>
      <c r="Y402" s="46" t="s">
        <v>723</v>
      </c>
      <c r="Z402" s="47" t="s">
        <v>317</v>
      </c>
    </row>
    <row r="403" spans="1:26" s="30" customFormat="1" x14ac:dyDescent="0.25">
      <c r="A403" s="70">
        <v>391</v>
      </c>
      <c r="B403" s="31" t="s">
        <v>308</v>
      </c>
      <c r="C403" s="38" t="s">
        <v>724</v>
      </c>
      <c r="D403" s="38"/>
      <c r="E403" s="38" t="s">
        <v>725</v>
      </c>
      <c r="F403" s="38" t="s">
        <v>726</v>
      </c>
      <c r="G403" s="38" t="s">
        <v>312</v>
      </c>
      <c r="H403" s="44">
        <v>43466</v>
      </c>
      <c r="I403" s="44">
        <v>43830</v>
      </c>
      <c r="J403" s="44">
        <v>43493</v>
      </c>
      <c r="K403" s="44">
        <v>43493</v>
      </c>
      <c r="L403" s="38" t="s">
        <v>313</v>
      </c>
      <c r="M403" s="38" t="s">
        <v>314</v>
      </c>
      <c r="N403" s="38" t="s">
        <v>34</v>
      </c>
      <c r="O403" s="45">
        <v>1015.95</v>
      </c>
      <c r="P403" s="34"/>
      <c r="Q403" s="34">
        <v>1015.95</v>
      </c>
      <c r="R403" s="34"/>
      <c r="S403" s="34"/>
      <c r="T403" s="34"/>
      <c r="U403" s="34"/>
      <c r="V403" s="35"/>
      <c r="W403" s="45"/>
      <c r="X403" s="38" t="s">
        <v>727</v>
      </c>
      <c r="Y403" s="46"/>
      <c r="Z403" s="47" t="s">
        <v>317</v>
      </c>
    </row>
    <row r="404" spans="1:26" s="30" customFormat="1" x14ac:dyDescent="0.25">
      <c r="A404" s="70">
        <v>392</v>
      </c>
      <c r="B404" s="31" t="s">
        <v>308</v>
      </c>
      <c r="C404" s="38" t="s">
        <v>328</v>
      </c>
      <c r="D404" s="38"/>
      <c r="E404" s="38" t="s">
        <v>728</v>
      </c>
      <c r="F404" s="38" t="s">
        <v>729</v>
      </c>
      <c r="G404" s="38" t="s">
        <v>331</v>
      </c>
      <c r="H404" s="44">
        <v>43466</v>
      </c>
      <c r="I404" s="44">
        <v>43830</v>
      </c>
      <c r="J404" s="44">
        <v>43508</v>
      </c>
      <c r="K404" s="44">
        <v>43498</v>
      </c>
      <c r="L404" s="38" t="s">
        <v>313</v>
      </c>
      <c r="M404" s="38" t="s">
        <v>314</v>
      </c>
      <c r="N404" s="38" t="s">
        <v>34</v>
      </c>
      <c r="O404" s="45">
        <v>5432.32</v>
      </c>
      <c r="P404" s="34">
        <v>5432.32</v>
      </c>
      <c r="Q404" s="39"/>
      <c r="R404" s="39"/>
      <c r="S404" s="39"/>
      <c r="T404" s="39"/>
      <c r="U404" s="39"/>
      <c r="V404" s="40"/>
      <c r="W404" s="45"/>
      <c r="X404" s="38" t="s">
        <v>332</v>
      </c>
      <c r="Y404" s="46"/>
      <c r="Z404" s="47" t="s">
        <v>317</v>
      </c>
    </row>
    <row r="405" spans="1:26" s="30" customFormat="1" ht="75" x14ac:dyDescent="0.25">
      <c r="A405" s="70">
        <v>393</v>
      </c>
      <c r="B405" s="31" t="s">
        <v>308</v>
      </c>
      <c r="C405" s="38" t="s">
        <v>328</v>
      </c>
      <c r="D405" s="38"/>
      <c r="E405" s="38" t="s">
        <v>730</v>
      </c>
      <c r="F405" s="38" t="s">
        <v>731</v>
      </c>
      <c r="G405" s="38" t="s">
        <v>331</v>
      </c>
      <c r="H405" s="44">
        <v>43466</v>
      </c>
      <c r="I405" s="44">
        <v>43830</v>
      </c>
      <c r="J405" s="44">
        <v>43515</v>
      </c>
      <c r="K405" s="44">
        <v>43498</v>
      </c>
      <c r="L405" s="31" t="s">
        <v>416</v>
      </c>
      <c r="M405" s="38" t="s">
        <v>314</v>
      </c>
      <c r="N405" s="38" t="s">
        <v>34</v>
      </c>
      <c r="O405" s="45">
        <f>0+369+960+3025.8+6188.62</f>
        <v>10543.42</v>
      </c>
      <c r="P405" s="34">
        <f>0+369+960+3025.8+6188.62</f>
        <v>10543.42</v>
      </c>
      <c r="Q405" s="34"/>
      <c r="R405" s="34"/>
      <c r="S405" s="34"/>
      <c r="T405" s="34"/>
      <c r="U405" s="34"/>
      <c r="V405" s="35"/>
      <c r="W405" s="45"/>
      <c r="X405" s="38" t="s">
        <v>332</v>
      </c>
      <c r="Y405" s="46" t="s">
        <v>732</v>
      </c>
      <c r="Z405" s="47" t="s">
        <v>317</v>
      </c>
    </row>
    <row r="406" spans="1:26" s="30" customFormat="1" ht="45" x14ac:dyDescent="0.25">
      <c r="A406" s="70">
        <v>394</v>
      </c>
      <c r="B406" s="31" t="s">
        <v>308</v>
      </c>
      <c r="C406" s="38" t="s">
        <v>471</v>
      </c>
      <c r="D406" s="38"/>
      <c r="E406" s="38" t="s">
        <v>733</v>
      </c>
      <c r="F406" s="38" t="s">
        <v>734</v>
      </c>
      <c r="G406" s="38" t="s">
        <v>312</v>
      </c>
      <c r="H406" s="44">
        <v>43466</v>
      </c>
      <c r="I406" s="44">
        <v>43830</v>
      </c>
      <c r="J406" s="44">
        <v>43508</v>
      </c>
      <c r="K406" s="44">
        <v>43505</v>
      </c>
      <c r="L406" s="38" t="s">
        <v>313</v>
      </c>
      <c r="M406" s="38" t="s">
        <v>314</v>
      </c>
      <c r="N406" s="38" t="s">
        <v>34</v>
      </c>
      <c r="O406" s="45">
        <v>2418.33</v>
      </c>
      <c r="P406" s="34"/>
      <c r="Q406" s="34">
        <v>2418.33</v>
      </c>
      <c r="R406" s="34"/>
      <c r="S406" s="34"/>
      <c r="T406" s="34"/>
      <c r="U406" s="34"/>
      <c r="V406" s="35"/>
      <c r="W406" s="45"/>
      <c r="X406" s="38" t="s">
        <v>735</v>
      </c>
      <c r="Y406" s="46" t="s">
        <v>736</v>
      </c>
      <c r="Z406" s="47" t="s">
        <v>317</v>
      </c>
    </row>
    <row r="407" spans="1:26" s="30" customFormat="1" ht="45" x14ac:dyDescent="0.25">
      <c r="A407" s="70">
        <v>395</v>
      </c>
      <c r="B407" s="31" t="s">
        <v>308</v>
      </c>
      <c r="C407" s="38" t="s">
        <v>504</v>
      </c>
      <c r="D407" s="38"/>
      <c r="E407" s="38" t="s">
        <v>737</v>
      </c>
      <c r="F407" s="38" t="s">
        <v>738</v>
      </c>
      <c r="G407" s="38" t="s">
        <v>312</v>
      </c>
      <c r="H407" s="44">
        <v>43466</v>
      </c>
      <c r="I407" s="44">
        <v>43830</v>
      </c>
      <c r="J407" s="44">
        <v>43510</v>
      </c>
      <c r="K407" s="44">
        <v>43509</v>
      </c>
      <c r="L407" s="31" t="s">
        <v>416</v>
      </c>
      <c r="M407" s="31" t="s">
        <v>411</v>
      </c>
      <c r="N407" s="38" t="s">
        <v>34</v>
      </c>
      <c r="O407" s="45">
        <f>0+0+2036.1</f>
        <v>2036.1</v>
      </c>
      <c r="P407" s="34"/>
      <c r="Q407" s="34">
        <f>0+0+2036.1</f>
        <v>2036.1</v>
      </c>
      <c r="R407" s="34"/>
      <c r="S407" s="34"/>
      <c r="T407" s="34"/>
      <c r="U407" s="34"/>
      <c r="V407" s="35"/>
      <c r="W407" s="45"/>
      <c r="X407" s="38" t="s">
        <v>739</v>
      </c>
      <c r="Y407" s="46"/>
      <c r="Z407" s="47" t="s">
        <v>317</v>
      </c>
    </row>
    <row r="408" spans="1:26" s="30" customFormat="1" ht="45" x14ac:dyDescent="0.25">
      <c r="A408" s="70">
        <v>396</v>
      </c>
      <c r="B408" s="31" t="s">
        <v>308</v>
      </c>
      <c r="C408" s="38" t="s">
        <v>328</v>
      </c>
      <c r="D408" s="38"/>
      <c r="E408" s="38" t="s">
        <v>740</v>
      </c>
      <c r="F408" s="38" t="s">
        <v>741</v>
      </c>
      <c r="G408" s="38" t="s">
        <v>331</v>
      </c>
      <c r="H408" s="44">
        <v>43466</v>
      </c>
      <c r="I408" s="44">
        <v>43830</v>
      </c>
      <c r="J408" s="44">
        <v>43690</v>
      </c>
      <c r="K408" s="44">
        <v>43509</v>
      </c>
      <c r="L408" s="38" t="s">
        <v>313</v>
      </c>
      <c r="M408" s="38" t="s">
        <v>314</v>
      </c>
      <c r="N408" s="38" t="s">
        <v>34</v>
      </c>
      <c r="O408" s="45">
        <f>257+4000+8000</f>
        <v>12257</v>
      </c>
      <c r="P408" s="34">
        <f>257+4000+8000</f>
        <v>12257</v>
      </c>
      <c r="Q408" s="34"/>
      <c r="R408" s="34"/>
      <c r="S408" s="34"/>
      <c r="T408" s="34"/>
      <c r="U408" s="34"/>
      <c r="V408" s="35"/>
      <c r="W408" s="45"/>
      <c r="X408" s="38" t="s">
        <v>332</v>
      </c>
      <c r="Y408" s="46" t="s">
        <v>742</v>
      </c>
      <c r="Z408" s="47" t="s">
        <v>317</v>
      </c>
    </row>
    <row r="409" spans="1:26" s="30" customFormat="1" ht="30" x14ac:dyDescent="0.25">
      <c r="A409" s="70">
        <v>397</v>
      </c>
      <c r="B409" s="31" t="s">
        <v>308</v>
      </c>
      <c r="C409" s="38" t="s">
        <v>696</v>
      </c>
      <c r="D409" s="38"/>
      <c r="E409" s="38" t="s">
        <v>743</v>
      </c>
      <c r="F409" s="38" t="s">
        <v>744</v>
      </c>
      <c r="G409" s="38" t="s">
        <v>325</v>
      </c>
      <c r="H409" s="44">
        <v>43466</v>
      </c>
      <c r="I409" s="44">
        <v>43830</v>
      </c>
      <c r="J409" s="44">
        <v>43517</v>
      </c>
      <c r="K409" s="44">
        <v>43517</v>
      </c>
      <c r="L409" s="38" t="s">
        <v>313</v>
      </c>
      <c r="M409" s="38" t="s">
        <v>314</v>
      </c>
      <c r="N409" s="38"/>
      <c r="O409" s="45">
        <v>0</v>
      </c>
      <c r="P409" s="34"/>
      <c r="Q409" s="34"/>
      <c r="R409" s="34"/>
      <c r="S409" s="34"/>
      <c r="T409" s="34"/>
      <c r="U409" s="34"/>
      <c r="V409" s="35"/>
      <c r="W409" s="45"/>
      <c r="X409" s="38" t="s">
        <v>463</v>
      </c>
      <c r="Y409" s="46" t="s">
        <v>745</v>
      </c>
      <c r="Z409" s="47" t="s">
        <v>317</v>
      </c>
    </row>
    <row r="410" spans="1:26" s="30" customFormat="1" ht="30" x14ac:dyDescent="0.25">
      <c r="A410" s="70">
        <v>398</v>
      </c>
      <c r="B410" s="31" t="s">
        <v>308</v>
      </c>
      <c r="C410" s="38" t="s">
        <v>328</v>
      </c>
      <c r="D410" s="38"/>
      <c r="E410" s="38" t="s">
        <v>746</v>
      </c>
      <c r="F410" s="38" t="s">
        <v>747</v>
      </c>
      <c r="G410" s="38" t="s">
        <v>325</v>
      </c>
      <c r="H410" s="44">
        <v>43466</v>
      </c>
      <c r="I410" s="44">
        <v>43830</v>
      </c>
      <c r="J410" s="44">
        <v>43518</v>
      </c>
      <c r="K410" s="44">
        <v>43518</v>
      </c>
      <c r="L410" s="38" t="s">
        <v>313</v>
      </c>
      <c r="M410" s="38" t="s">
        <v>314</v>
      </c>
      <c r="N410" s="38" t="s">
        <v>34</v>
      </c>
      <c r="O410" s="45">
        <v>300</v>
      </c>
      <c r="P410" s="34"/>
      <c r="Q410" s="34"/>
      <c r="R410" s="34">
        <v>300</v>
      </c>
      <c r="S410" s="34"/>
      <c r="T410" s="34"/>
      <c r="U410" s="34"/>
      <c r="V410" s="35"/>
      <c r="W410" s="45"/>
      <c r="X410" s="38" t="s">
        <v>748</v>
      </c>
      <c r="Y410" s="46" t="s">
        <v>749</v>
      </c>
      <c r="Z410" s="47" t="s">
        <v>317</v>
      </c>
    </row>
    <row r="411" spans="1:26" s="30" customFormat="1" x14ac:dyDescent="0.25">
      <c r="A411" s="70">
        <v>399</v>
      </c>
      <c r="B411" s="31" t="s">
        <v>308</v>
      </c>
      <c r="C411" s="38" t="s">
        <v>328</v>
      </c>
      <c r="D411" s="38"/>
      <c r="E411" s="38" t="s">
        <v>750</v>
      </c>
      <c r="F411" s="38" t="s">
        <v>751</v>
      </c>
      <c r="G411" s="38" t="s">
        <v>331</v>
      </c>
      <c r="H411" s="44">
        <v>43466</v>
      </c>
      <c r="I411" s="44">
        <v>43830</v>
      </c>
      <c r="J411" s="44">
        <v>43664</v>
      </c>
      <c r="K411" s="44">
        <v>43521</v>
      </c>
      <c r="L411" s="38" t="s">
        <v>313</v>
      </c>
      <c r="M411" s="38" t="s">
        <v>314</v>
      </c>
      <c r="N411" s="38" t="s">
        <v>34</v>
      </c>
      <c r="O411" s="45">
        <v>564.34</v>
      </c>
      <c r="P411" s="34">
        <v>564.34</v>
      </c>
      <c r="Q411" s="39"/>
      <c r="R411" s="39"/>
      <c r="S411" s="39"/>
      <c r="T411" s="39"/>
      <c r="U411" s="39"/>
      <c r="V411" s="40"/>
      <c r="W411" s="45"/>
      <c r="X411" s="38" t="s">
        <v>332</v>
      </c>
      <c r="Y411" s="46"/>
      <c r="Z411" s="47" t="s">
        <v>317</v>
      </c>
    </row>
    <row r="412" spans="1:26" s="30" customFormat="1" ht="45" x14ac:dyDescent="0.25">
      <c r="A412" s="70">
        <v>400</v>
      </c>
      <c r="B412" s="31" t="s">
        <v>308</v>
      </c>
      <c r="C412" s="38" t="s">
        <v>328</v>
      </c>
      <c r="D412" s="38"/>
      <c r="E412" s="38" t="s">
        <v>752</v>
      </c>
      <c r="F412" s="38" t="s">
        <v>753</v>
      </c>
      <c r="G412" s="38" t="s">
        <v>331</v>
      </c>
      <c r="H412" s="44">
        <v>43466</v>
      </c>
      <c r="I412" s="44">
        <v>43830</v>
      </c>
      <c r="J412" s="44">
        <v>43525</v>
      </c>
      <c r="K412" s="44">
        <v>43522</v>
      </c>
      <c r="L412" s="38" t="s">
        <v>313</v>
      </c>
      <c r="M412" s="38" t="s">
        <v>314</v>
      </c>
      <c r="N412" s="38" t="s">
        <v>34</v>
      </c>
      <c r="O412" s="45">
        <v>1532.11</v>
      </c>
      <c r="P412" s="34">
        <v>1532.11</v>
      </c>
      <c r="Q412" s="39"/>
      <c r="R412" s="39"/>
      <c r="S412" s="39"/>
      <c r="T412" s="39"/>
      <c r="U412" s="39"/>
      <c r="V412" s="40"/>
      <c r="W412" s="45"/>
      <c r="X412" s="38" t="s">
        <v>332</v>
      </c>
      <c r="Y412" s="46" t="s">
        <v>754</v>
      </c>
      <c r="Z412" s="47" t="s">
        <v>317</v>
      </c>
    </row>
    <row r="413" spans="1:26" s="30" customFormat="1" ht="30" x14ac:dyDescent="0.25">
      <c r="A413" s="70">
        <v>401</v>
      </c>
      <c r="B413" s="31" t="s">
        <v>308</v>
      </c>
      <c r="C413" s="38" t="s">
        <v>577</v>
      </c>
      <c r="D413" s="38"/>
      <c r="E413" s="38" t="s">
        <v>755</v>
      </c>
      <c r="F413" s="38" t="s">
        <v>756</v>
      </c>
      <c r="G413" s="38" t="s">
        <v>312</v>
      </c>
      <c r="H413" s="44">
        <v>43466</v>
      </c>
      <c r="I413" s="44">
        <v>43830</v>
      </c>
      <c r="J413" s="44">
        <v>43528</v>
      </c>
      <c r="K413" s="44">
        <v>43523</v>
      </c>
      <c r="L413" s="38" t="s">
        <v>313</v>
      </c>
      <c r="M413" s="38" t="s">
        <v>314</v>
      </c>
      <c r="N413" s="38" t="s">
        <v>34</v>
      </c>
      <c r="O413" s="45">
        <v>1500</v>
      </c>
      <c r="P413" s="34"/>
      <c r="Q413" s="39"/>
      <c r="R413" s="39"/>
      <c r="S413" s="39"/>
      <c r="T413" s="39">
        <v>1500</v>
      </c>
      <c r="U413" s="39"/>
      <c r="V413" s="40"/>
      <c r="W413" s="45"/>
      <c r="X413" s="38" t="s">
        <v>463</v>
      </c>
      <c r="Y413" s="46" t="s">
        <v>757</v>
      </c>
      <c r="Z413" s="47" t="s">
        <v>317</v>
      </c>
    </row>
    <row r="414" spans="1:26" s="30" customFormat="1" ht="30" x14ac:dyDescent="0.25">
      <c r="A414" s="70">
        <v>402</v>
      </c>
      <c r="B414" s="31" t="s">
        <v>308</v>
      </c>
      <c r="C414" s="38" t="s">
        <v>328</v>
      </c>
      <c r="D414" s="38"/>
      <c r="E414" s="38" t="s">
        <v>758</v>
      </c>
      <c r="F414" s="38" t="s">
        <v>759</v>
      </c>
      <c r="G414" s="38" t="s">
        <v>331</v>
      </c>
      <c r="H414" s="44">
        <v>43466</v>
      </c>
      <c r="I414" s="44">
        <v>43830</v>
      </c>
      <c r="J414" s="44">
        <v>43535</v>
      </c>
      <c r="K414" s="44">
        <v>43526</v>
      </c>
      <c r="L414" s="31" t="s">
        <v>416</v>
      </c>
      <c r="M414" s="38" t="s">
        <v>314</v>
      </c>
      <c r="N414" s="38" t="s">
        <v>34</v>
      </c>
      <c r="O414" s="45">
        <f>0+2963.98</f>
        <v>2963.98</v>
      </c>
      <c r="P414" s="34">
        <f>0+2963.98</f>
        <v>2963.98</v>
      </c>
      <c r="Q414" s="34"/>
      <c r="R414" s="34"/>
      <c r="S414" s="34"/>
      <c r="T414" s="34"/>
      <c r="U414" s="34"/>
      <c r="V414" s="35"/>
      <c r="W414" s="45"/>
      <c r="X414" s="38" t="s">
        <v>332</v>
      </c>
      <c r="Y414" s="46" t="s">
        <v>760</v>
      </c>
      <c r="Z414" s="47" t="s">
        <v>317</v>
      </c>
    </row>
    <row r="415" spans="1:26" s="30" customFormat="1" ht="30" x14ac:dyDescent="0.25">
      <c r="A415" s="70">
        <v>403</v>
      </c>
      <c r="B415" s="31" t="s">
        <v>308</v>
      </c>
      <c r="C415" s="38" t="s">
        <v>328</v>
      </c>
      <c r="D415" s="38"/>
      <c r="E415" s="38" t="s">
        <v>761</v>
      </c>
      <c r="F415" s="38" t="s">
        <v>762</v>
      </c>
      <c r="G415" s="38" t="s">
        <v>331</v>
      </c>
      <c r="H415" s="44">
        <v>43466</v>
      </c>
      <c r="I415" s="44">
        <v>43830</v>
      </c>
      <c r="J415" s="44">
        <v>43544</v>
      </c>
      <c r="K415" s="44">
        <v>43526</v>
      </c>
      <c r="L415" s="38" t="s">
        <v>313</v>
      </c>
      <c r="M415" s="38" t="s">
        <v>314</v>
      </c>
      <c r="N415" s="38" t="s">
        <v>34</v>
      </c>
      <c r="O415" s="45">
        <v>869.14</v>
      </c>
      <c r="P415" s="34">
        <v>869.14</v>
      </c>
      <c r="Q415" s="34"/>
      <c r="R415" s="34"/>
      <c r="S415" s="34"/>
      <c r="T415" s="34"/>
      <c r="U415" s="34"/>
      <c r="V415" s="35"/>
      <c r="W415" s="45"/>
      <c r="X415" s="38" t="s">
        <v>332</v>
      </c>
      <c r="Y415" s="46" t="s">
        <v>763</v>
      </c>
      <c r="Z415" s="47" t="s">
        <v>317</v>
      </c>
    </row>
    <row r="416" spans="1:26" s="30" customFormat="1" ht="30" x14ac:dyDescent="0.25">
      <c r="A416" s="70">
        <v>404</v>
      </c>
      <c r="B416" s="31" t="s">
        <v>308</v>
      </c>
      <c r="C416" s="38" t="s">
        <v>328</v>
      </c>
      <c r="D416" s="38"/>
      <c r="E416" s="38" t="s">
        <v>764</v>
      </c>
      <c r="F416" s="38" t="s">
        <v>765</v>
      </c>
      <c r="G416" s="38" t="s">
        <v>331</v>
      </c>
      <c r="H416" s="44">
        <v>43466</v>
      </c>
      <c r="I416" s="44">
        <v>43830</v>
      </c>
      <c r="J416" s="44">
        <v>43544</v>
      </c>
      <c r="K416" s="44">
        <v>43533</v>
      </c>
      <c r="L416" s="31" t="s">
        <v>416</v>
      </c>
      <c r="M416" s="31" t="s">
        <v>411</v>
      </c>
      <c r="N416" s="38" t="s">
        <v>34</v>
      </c>
      <c r="O416" s="45">
        <f>0+600.25</f>
        <v>600.25</v>
      </c>
      <c r="P416" s="34">
        <f>0+600.25</f>
        <v>600.25</v>
      </c>
      <c r="Q416" s="34">
        <v>0</v>
      </c>
      <c r="R416" s="34"/>
      <c r="S416" s="34"/>
      <c r="T416" s="34"/>
      <c r="U416" s="34"/>
      <c r="V416" s="35"/>
      <c r="W416" s="45"/>
      <c r="X416" s="38" t="s">
        <v>332</v>
      </c>
      <c r="Y416" s="46" t="s">
        <v>766</v>
      </c>
      <c r="Z416" s="47" t="s">
        <v>317</v>
      </c>
    </row>
    <row r="417" spans="1:26" s="30" customFormat="1" x14ac:dyDescent="0.25">
      <c r="A417" s="70">
        <v>405</v>
      </c>
      <c r="B417" s="31" t="s">
        <v>308</v>
      </c>
      <c r="C417" s="38" t="s">
        <v>767</v>
      </c>
      <c r="D417" s="38"/>
      <c r="E417" s="38" t="s">
        <v>768</v>
      </c>
      <c r="F417" s="38" t="s">
        <v>769</v>
      </c>
      <c r="G417" s="38" t="s">
        <v>312</v>
      </c>
      <c r="H417" s="44">
        <v>43466</v>
      </c>
      <c r="I417" s="44">
        <v>43830</v>
      </c>
      <c r="J417" s="44">
        <v>43539</v>
      </c>
      <c r="K417" s="44">
        <v>43534</v>
      </c>
      <c r="L417" s="38" t="s">
        <v>313</v>
      </c>
      <c r="M417" s="38" t="s">
        <v>314</v>
      </c>
      <c r="N417" s="38" t="s">
        <v>34</v>
      </c>
      <c r="O417" s="45">
        <v>1990.44</v>
      </c>
      <c r="P417" s="34"/>
      <c r="Q417" s="34">
        <v>1990.44</v>
      </c>
      <c r="R417" s="34"/>
      <c r="S417" s="34"/>
      <c r="T417" s="34"/>
      <c r="U417" s="34"/>
      <c r="V417" s="35"/>
      <c r="W417" s="45"/>
      <c r="X417" s="38" t="s">
        <v>326</v>
      </c>
      <c r="Y417" s="46" t="s">
        <v>770</v>
      </c>
      <c r="Z417" s="47" t="s">
        <v>317</v>
      </c>
    </row>
    <row r="418" spans="1:26" s="30" customFormat="1" x14ac:dyDescent="0.25">
      <c r="A418" s="70">
        <v>406</v>
      </c>
      <c r="B418" s="31" t="s">
        <v>308</v>
      </c>
      <c r="C418" s="38" t="s">
        <v>386</v>
      </c>
      <c r="D418" s="38"/>
      <c r="E418" s="38" t="s">
        <v>771</v>
      </c>
      <c r="F418" s="38" t="s">
        <v>772</v>
      </c>
      <c r="G418" s="38" t="s">
        <v>312</v>
      </c>
      <c r="H418" s="44">
        <v>43466</v>
      </c>
      <c r="I418" s="44">
        <v>43830</v>
      </c>
      <c r="J418" s="44">
        <v>43536</v>
      </c>
      <c r="K418" s="44">
        <v>43535</v>
      </c>
      <c r="L418" s="38" t="s">
        <v>313</v>
      </c>
      <c r="M418" s="38" t="s">
        <v>314</v>
      </c>
      <c r="N418" s="38" t="s">
        <v>34</v>
      </c>
      <c r="O418" s="45">
        <v>1476</v>
      </c>
      <c r="P418" s="34"/>
      <c r="Q418" s="39">
        <v>1476</v>
      </c>
      <c r="R418" s="39"/>
      <c r="S418" s="39"/>
      <c r="T418" s="39"/>
      <c r="U418" s="39"/>
      <c r="V418" s="40"/>
      <c r="W418" s="45"/>
      <c r="X418" s="38" t="s">
        <v>463</v>
      </c>
      <c r="Y418" s="46" t="s">
        <v>773</v>
      </c>
      <c r="Z418" s="47" t="s">
        <v>317</v>
      </c>
    </row>
    <row r="419" spans="1:26" s="30" customFormat="1" ht="30" x14ac:dyDescent="0.25">
      <c r="A419" s="70">
        <v>407</v>
      </c>
      <c r="B419" s="31" t="s">
        <v>308</v>
      </c>
      <c r="C419" s="38" t="s">
        <v>328</v>
      </c>
      <c r="D419" s="38"/>
      <c r="E419" s="38" t="s">
        <v>774</v>
      </c>
      <c r="F419" s="38" t="s">
        <v>775</v>
      </c>
      <c r="G419" s="38" t="s">
        <v>312</v>
      </c>
      <c r="H419" s="44">
        <v>43466</v>
      </c>
      <c r="I419" s="44">
        <v>43830</v>
      </c>
      <c r="J419" s="44">
        <v>43537</v>
      </c>
      <c r="K419" s="44">
        <v>43535</v>
      </c>
      <c r="L419" s="38" t="s">
        <v>313</v>
      </c>
      <c r="M419" s="38" t="s">
        <v>314</v>
      </c>
      <c r="N419" s="38" t="s">
        <v>34</v>
      </c>
      <c r="O419" s="45">
        <f>2478.86+9329.14</f>
        <v>11808</v>
      </c>
      <c r="P419" s="34"/>
      <c r="Q419" s="34">
        <f>2478.86+9329.14</f>
        <v>11808</v>
      </c>
      <c r="R419" s="34"/>
      <c r="S419" s="34"/>
      <c r="T419" s="34"/>
      <c r="U419" s="34"/>
      <c r="V419" s="35"/>
      <c r="W419" s="45"/>
      <c r="X419" s="38" t="s">
        <v>776</v>
      </c>
      <c r="Y419" s="46" t="s">
        <v>777</v>
      </c>
      <c r="Z419" s="47" t="s">
        <v>317</v>
      </c>
    </row>
    <row r="420" spans="1:26" s="30" customFormat="1" ht="30" x14ac:dyDescent="0.25">
      <c r="A420" s="70">
        <v>408</v>
      </c>
      <c r="B420" s="31" t="s">
        <v>308</v>
      </c>
      <c r="C420" s="38" t="s">
        <v>328</v>
      </c>
      <c r="D420" s="38"/>
      <c r="E420" s="38" t="s">
        <v>778</v>
      </c>
      <c r="F420" s="38" t="s">
        <v>779</v>
      </c>
      <c r="G420" s="38" t="s">
        <v>331</v>
      </c>
      <c r="H420" s="44">
        <v>43466</v>
      </c>
      <c r="I420" s="44">
        <v>43830</v>
      </c>
      <c r="J420" s="44">
        <v>43593</v>
      </c>
      <c r="K420" s="44">
        <v>43535</v>
      </c>
      <c r="L420" s="38" t="s">
        <v>428</v>
      </c>
      <c r="M420" s="31" t="s">
        <v>411</v>
      </c>
      <c r="N420" s="38" t="s">
        <v>34</v>
      </c>
      <c r="O420" s="45">
        <v>2349.29</v>
      </c>
      <c r="P420" s="34">
        <v>2349.29</v>
      </c>
      <c r="Q420" s="34"/>
      <c r="R420" s="34"/>
      <c r="S420" s="34"/>
      <c r="T420" s="34"/>
      <c r="U420" s="34"/>
      <c r="V420" s="35"/>
      <c r="W420" s="45"/>
      <c r="X420" s="38" t="s">
        <v>332</v>
      </c>
      <c r="Y420" s="46" t="s">
        <v>780</v>
      </c>
      <c r="Z420" s="47" t="s">
        <v>317</v>
      </c>
    </row>
    <row r="421" spans="1:26" s="30" customFormat="1" x14ac:dyDescent="0.25">
      <c r="A421" s="70">
        <v>409</v>
      </c>
      <c r="B421" s="31" t="s">
        <v>308</v>
      </c>
      <c r="C421" s="38" t="s">
        <v>328</v>
      </c>
      <c r="D421" s="38"/>
      <c r="E421" s="38" t="s">
        <v>781</v>
      </c>
      <c r="F421" s="38" t="s">
        <v>782</v>
      </c>
      <c r="G421" s="38" t="s">
        <v>331</v>
      </c>
      <c r="H421" s="44">
        <v>43466</v>
      </c>
      <c r="I421" s="44">
        <v>43830</v>
      </c>
      <c r="J421" s="44">
        <v>43550</v>
      </c>
      <c r="K421" s="44">
        <v>43537</v>
      </c>
      <c r="L421" s="38" t="s">
        <v>313</v>
      </c>
      <c r="M421" s="38" t="s">
        <v>314</v>
      </c>
      <c r="N421" s="38" t="s">
        <v>34</v>
      </c>
      <c r="O421" s="45">
        <v>625.71</v>
      </c>
      <c r="P421" s="34">
        <v>625.71</v>
      </c>
      <c r="Q421" s="34"/>
      <c r="R421" s="34"/>
      <c r="S421" s="34"/>
      <c r="T421" s="34"/>
      <c r="U421" s="34"/>
      <c r="V421" s="35"/>
      <c r="W421" s="45"/>
      <c r="X421" s="38" t="s">
        <v>332</v>
      </c>
      <c r="Y421" s="46" t="s">
        <v>783</v>
      </c>
      <c r="Z421" s="47" t="s">
        <v>317</v>
      </c>
    </row>
    <row r="422" spans="1:26" s="30" customFormat="1" ht="30" x14ac:dyDescent="0.25">
      <c r="A422" s="70">
        <v>410</v>
      </c>
      <c r="B422" s="31" t="s">
        <v>308</v>
      </c>
      <c r="C422" s="38" t="s">
        <v>328</v>
      </c>
      <c r="D422" s="38"/>
      <c r="E422" s="38" t="s">
        <v>784</v>
      </c>
      <c r="F422" s="38" t="s">
        <v>785</v>
      </c>
      <c r="G422" s="38" t="s">
        <v>331</v>
      </c>
      <c r="H422" s="44">
        <v>43466</v>
      </c>
      <c r="I422" s="44">
        <v>43830</v>
      </c>
      <c r="J422" s="44">
        <v>43585</v>
      </c>
      <c r="K422" s="44">
        <v>43539</v>
      </c>
      <c r="L422" s="38" t="s">
        <v>313</v>
      </c>
      <c r="M422" s="38" t="s">
        <v>314</v>
      </c>
      <c r="N422" s="38" t="s">
        <v>34</v>
      </c>
      <c r="O422" s="45">
        <v>4080.23</v>
      </c>
      <c r="P422" s="34">
        <v>4080.23</v>
      </c>
      <c r="Q422" s="34"/>
      <c r="R422" s="34"/>
      <c r="S422" s="34"/>
      <c r="T422" s="34"/>
      <c r="U422" s="34"/>
      <c r="V422" s="35"/>
      <c r="W422" s="45"/>
      <c r="X422" s="38" t="s">
        <v>332</v>
      </c>
      <c r="Y422" s="46" t="s">
        <v>786</v>
      </c>
      <c r="Z422" s="47" t="s">
        <v>317</v>
      </c>
    </row>
    <row r="423" spans="1:26" s="30" customFormat="1" x14ac:dyDescent="0.25">
      <c r="A423" s="70">
        <v>411</v>
      </c>
      <c r="B423" s="31" t="s">
        <v>308</v>
      </c>
      <c r="C423" s="38" t="s">
        <v>328</v>
      </c>
      <c r="D423" s="38"/>
      <c r="E423" s="38" t="s">
        <v>787</v>
      </c>
      <c r="F423" s="38" t="s">
        <v>788</v>
      </c>
      <c r="G423" s="38" t="s">
        <v>331</v>
      </c>
      <c r="H423" s="44">
        <v>43466</v>
      </c>
      <c r="I423" s="44">
        <v>43830</v>
      </c>
      <c r="J423" s="44">
        <v>43829</v>
      </c>
      <c r="K423" s="44">
        <v>43543</v>
      </c>
      <c r="L423" s="38" t="s">
        <v>313</v>
      </c>
      <c r="M423" s="38" t="s">
        <v>314</v>
      </c>
      <c r="N423" s="38" t="s">
        <v>34</v>
      </c>
      <c r="O423" s="45">
        <v>2120</v>
      </c>
      <c r="P423" s="34">
        <v>2120</v>
      </c>
      <c r="Q423" s="34"/>
      <c r="R423" s="34"/>
      <c r="S423" s="34"/>
      <c r="T423" s="34"/>
      <c r="U423" s="34"/>
      <c r="V423" s="35"/>
      <c r="W423" s="45"/>
      <c r="X423" s="38" t="s">
        <v>332</v>
      </c>
      <c r="Y423" s="46" t="s">
        <v>789</v>
      </c>
      <c r="Z423" s="47" t="s">
        <v>317</v>
      </c>
    </row>
    <row r="424" spans="1:26" s="30" customFormat="1" x14ac:dyDescent="0.25">
      <c r="A424" s="70">
        <v>412</v>
      </c>
      <c r="B424" s="31" t="s">
        <v>308</v>
      </c>
      <c r="C424" s="38" t="s">
        <v>328</v>
      </c>
      <c r="D424" s="38"/>
      <c r="E424" s="38" t="s">
        <v>790</v>
      </c>
      <c r="F424" s="38" t="s">
        <v>791</v>
      </c>
      <c r="G424" s="38" t="s">
        <v>331</v>
      </c>
      <c r="H424" s="44">
        <v>43466</v>
      </c>
      <c r="I424" s="44">
        <v>43830</v>
      </c>
      <c r="J424" s="44">
        <v>43829</v>
      </c>
      <c r="K424" s="44">
        <v>43543</v>
      </c>
      <c r="L424" s="38" t="s">
        <v>313</v>
      </c>
      <c r="M424" s="38" t="s">
        <v>314</v>
      </c>
      <c r="N424" s="38" t="s">
        <v>34</v>
      </c>
      <c r="O424" s="45">
        <v>400</v>
      </c>
      <c r="P424" s="34">
        <v>400</v>
      </c>
      <c r="Q424" s="34"/>
      <c r="R424" s="34"/>
      <c r="S424" s="34"/>
      <c r="T424" s="34"/>
      <c r="U424" s="34"/>
      <c r="V424" s="35"/>
      <c r="W424" s="45"/>
      <c r="X424" s="38" t="s">
        <v>332</v>
      </c>
      <c r="Y424" s="46" t="s">
        <v>792</v>
      </c>
      <c r="Z424" s="47" t="s">
        <v>317</v>
      </c>
    </row>
    <row r="425" spans="1:26" s="30" customFormat="1" x14ac:dyDescent="0.25">
      <c r="A425" s="70">
        <v>413</v>
      </c>
      <c r="B425" s="31" t="s">
        <v>308</v>
      </c>
      <c r="C425" s="38" t="s">
        <v>328</v>
      </c>
      <c r="D425" s="38"/>
      <c r="E425" s="38" t="s">
        <v>793</v>
      </c>
      <c r="F425" s="38" t="s">
        <v>794</v>
      </c>
      <c r="G425" s="38" t="s">
        <v>325</v>
      </c>
      <c r="H425" s="44">
        <v>43466</v>
      </c>
      <c r="I425" s="44">
        <v>43830</v>
      </c>
      <c r="J425" s="44">
        <v>43549</v>
      </c>
      <c r="K425" s="44">
        <v>43549</v>
      </c>
      <c r="L425" s="38" t="s">
        <v>795</v>
      </c>
      <c r="M425" s="38" t="s">
        <v>314</v>
      </c>
      <c r="N425" s="38"/>
      <c r="O425" s="45">
        <v>0</v>
      </c>
      <c r="P425" s="34"/>
      <c r="Q425" s="34"/>
      <c r="R425" s="34"/>
      <c r="S425" s="34"/>
      <c r="T425" s="34"/>
      <c r="U425" s="34"/>
      <c r="V425" s="35"/>
      <c r="W425" s="45"/>
      <c r="X425" s="38" t="s">
        <v>326</v>
      </c>
      <c r="Y425" s="46" t="s">
        <v>796</v>
      </c>
      <c r="Z425" s="47" t="s">
        <v>317</v>
      </c>
    </row>
    <row r="426" spans="1:26" s="30" customFormat="1" ht="75" x14ac:dyDescent="0.25">
      <c r="A426" s="70">
        <v>414</v>
      </c>
      <c r="B426" s="31" t="s">
        <v>308</v>
      </c>
      <c r="C426" s="38" t="s">
        <v>328</v>
      </c>
      <c r="D426" s="38"/>
      <c r="E426" s="38" t="s">
        <v>797</v>
      </c>
      <c r="F426" s="38" t="s">
        <v>798</v>
      </c>
      <c r="G426" s="38" t="s">
        <v>331</v>
      </c>
      <c r="H426" s="44">
        <v>43466</v>
      </c>
      <c r="I426" s="44">
        <v>43830</v>
      </c>
      <c r="J426" s="44">
        <v>43571</v>
      </c>
      <c r="K426" s="44">
        <v>43549</v>
      </c>
      <c r="L426" s="31" t="s">
        <v>416</v>
      </c>
      <c r="M426" s="31" t="s">
        <v>411</v>
      </c>
      <c r="N426" s="38" t="s">
        <v>34</v>
      </c>
      <c r="O426" s="45">
        <f>0+25+500+1500+3000</f>
        <v>5025</v>
      </c>
      <c r="P426" s="34">
        <f>0+25+500+1500+3000</f>
        <v>5025</v>
      </c>
      <c r="Q426" s="34"/>
      <c r="R426" s="34"/>
      <c r="S426" s="34"/>
      <c r="T426" s="34"/>
      <c r="U426" s="34"/>
      <c r="V426" s="35"/>
      <c r="W426" s="45"/>
      <c r="X426" s="38" t="s">
        <v>332</v>
      </c>
      <c r="Y426" s="46" t="s">
        <v>799</v>
      </c>
      <c r="Z426" s="47" t="s">
        <v>317</v>
      </c>
    </row>
    <row r="427" spans="1:26" s="30" customFormat="1" ht="30" x14ac:dyDescent="0.25">
      <c r="A427" s="70">
        <v>415</v>
      </c>
      <c r="B427" s="31" t="s">
        <v>308</v>
      </c>
      <c r="C427" s="38" t="s">
        <v>378</v>
      </c>
      <c r="D427" s="38"/>
      <c r="E427" s="38" t="s">
        <v>800</v>
      </c>
      <c r="F427" s="38" t="s">
        <v>801</v>
      </c>
      <c r="G427" s="38" t="s">
        <v>325</v>
      </c>
      <c r="H427" s="44">
        <v>43466</v>
      </c>
      <c r="I427" s="44">
        <v>43830</v>
      </c>
      <c r="J427" s="44">
        <v>43570</v>
      </c>
      <c r="K427" s="44">
        <v>43554</v>
      </c>
      <c r="L427" s="38" t="s">
        <v>313</v>
      </c>
      <c r="M427" s="38" t="s">
        <v>314</v>
      </c>
      <c r="N427" s="38" t="s">
        <v>34</v>
      </c>
      <c r="O427" s="45">
        <v>500</v>
      </c>
      <c r="P427" s="34"/>
      <c r="Q427" s="39"/>
      <c r="R427" s="39"/>
      <c r="S427" s="39">
        <v>500</v>
      </c>
      <c r="T427" s="39"/>
      <c r="U427" s="39"/>
      <c r="V427" s="40"/>
      <c r="W427" s="45"/>
      <c r="X427" s="38" t="s">
        <v>802</v>
      </c>
      <c r="Y427" s="46" t="s">
        <v>803</v>
      </c>
      <c r="Z427" s="47" t="s">
        <v>317</v>
      </c>
    </row>
    <row r="428" spans="1:26" s="30" customFormat="1" ht="30" x14ac:dyDescent="0.25">
      <c r="A428" s="70">
        <v>416</v>
      </c>
      <c r="B428" s="31" t="s">
        <v>308</v>
      </c>
      <c r="C428" s="38" t="s">
        <v>804</v>
      </c>
      <c r="D428" s="38"/>
      <c r="E428" s="38" t="s">
        <v>805</v>
      </c>
      <c r="F428" s="38" t="s">
        <v>806</v>
      </c>
      <c r="G428" s="38" t="s">
        <v>325</v>
      </c>
      <c r="H428" s="44">
        <v>43466</v>
      </c>
      <c r="I428" s="44">
        <v>43830</v>
      </c>
      <c r="J428" s="44">
        <v>43592</v>
      </c>
      <c r="K428" s="44">
        <v>43574</v>
      </c>
      <c r="L428" s="38" t="s">
        <v>313</v>
      </c>
      <c r="M428" s="38" t="s">
        <v>314</v>
      </c>
      <c r="N428" s="38" t="s">
        <v>34</v>
      </c>
      <c r="O428" s="45">
        <v>6229.15</v>
      </c>
      <c r="P428" s="34"/>
      <c r="Q428" s="34">
        <v>6229.15</v>
      </c>
      <c r="R428" s="34"/>
      <c r="S428" s="34"/>
      <c r="T428" s="34"/>
      <c r="U428" s="34"/>
      <c r="V428" s="35"/>
      <c r="W428" s="45"/>
      <c r="X428" s="38" t="s">
        <v>807</v>
      </c>
      <c r="Y428" s="46" t="s">
        <v>808</v>
      </c>
      <c r="Z428" s="47" t="s">
        <v>317</v>
      </c>
    </row>
    <row r="429" spans="1:26" s="30" customFormat="1" ht="30" x14ac:dyDescent="0.25">
      <c r="A429" s="70">
        <v>417</v>
      </c>
      <c r="B429" s="31" t="s">
        <v>308</v>
      </c>
      <c r="C429" s="38" t="s">
        <v>413</v>
      </c>
      <c r="D429" s="38"/>
      <c r="E429" s="38" t="s">
        <v>809</v>
      </c>
      <c r="F429" s="38" t="s">
        <v>810</v>
      </c>
      <c r="G429" s="38" t="s">
        <v>312</v>
      </c>
      <c r="H429" s="44">
        <v>43466</v>
      </c>
      <c r="I429" s="44">
        <v>43830</v>
      </c>
      <c r="J429" s="44">
        <v>43591</v>
      </c>
      <c r="K429" s="44">
        <v>43591</v>
      </c>
      <c r="L429" s="38" t="s">
        <v>313</v>
      </c>
      <c r="M429" s="38" t="s">
        <v>314</v>
      </c>
      <c r="N429" s="38" t="s">
        <v>34</v>
      </c>
      <c r="O429" s="45">
        <v>1809.24</v>
      </c>
      <c r="P429" s="34"/>
      <c r="Q429" s="34">
        <v>1809.24</v>
      </c>
      <c r="R429" s="34"/>
      <c r="S429" s="34"/>
      <c r="T429" s="34"/>
      <c r="U429" s="34"/>
      <c r="V429" s="35"/>
      <c r="W429" s="45"/>
      <c r="X429" s="38" t="s">
        <v>811</v>
      </c>
      <c r="Y429" s="46" t="s">
        <v>812</v>
      </c>
      <c r="Z429" s="47" t="s">
        <v>317</v>
      </c>
    </row>
    <row r="430" spans="1:26" s="30" customFormat="1" ht="30" x14ac:dyDescent="0.25">
      <c r="A430" s="70">
        <v>418</v>
      </c>
      <c r="B430" s="31" t="s">
        <v>308</v>
      </c>
      <c r="C430" s="38" t="s">
        <v>328</v>
      </c>
      <c r="D430" s="38"/>
      <c r="E430" s="38" t="s">
        <v>813</v>
      </c>
      <c r="F430" s="38" t="s">
        <v>814</v>
      </c>
      <c r="G430" s="38" t="s">
        <v>325</v>
      </c>
      <c r="H430" s="44">
        <v>43466</v>
      </c>
      <c r="I430" s="44">
        <v>43830</v>
      </c>
      <c r="J430" s="44">
        <v>43592</v>
      </c>
      <c r="K430" s="44">
        <v>43591</v>
      </c>
      <c r="L430" s="38" t="s">
        <v>313</v>
      </c>
      <c r="M430" s="38" t="s">
        <v>314</v>
      </c>
      <c r="N430" s="38" t="s">
        <v>34</v>
      </c>
      <c r="O430" s="45">
        <f>300+130.5</f>
        <v>430.5</v>
      </c>
      <c r="P430" s="34"/>
      <c r="Q430" s="39"/>
      <c r="R430" s="39">
        <f>300+130.5</f>
        <v>430.5</v>
      </c>
      <c r="S430" s="39"/>
      <c r="T430" s="39"/>
      <c r="U430" s="39"/>
      <c r="V430" s="40"/>
      <c r="W430" s="45"/>
      <c r="X430" s="38" t="s">
        <v>815</v>
      </c>
      <c r="Y430" s="46" t="s">
        <v>816</v>
      </c>
      <c r="Z430" s="47" t="s">
        <v>317</v>
      </c>
    </row>
    <row r="431" spans="1:26" s="30" customFormat="1" ht="30" x14ac:dyDescent="0.25">
      <c r="A431" s="70">
        <v>419</v>
      </c>
      <c r="B431" s="31" t="s">
        <v>308</v>
      </c>
      <c r="C431" s="38" t="s">
        <v>328</v>
      </c>
      <c r="D431" s="38"/>
      <c r="E431" s="38" t="s">
        <v>817</v>
      </c>
      <c r="F431" s="38" t="s">
        <v>818</v>
      </c>
      <c r="G431" s="38" t="s">
        <v>331</v>
      </c>
      <c r="H431" s="44">
        <v>43466</v>
      </c>
      <c r="I431" s="44">
        <v>43830</v>
      </c>
      <c r="J431" s="44">
        <v>43607</v>
      </c>
      <c r="K431" s="44">
        <v>43593</v>
      </c>
      <c r="L431" s="38" t="s">
        <v>313</v>
      </c>
      <c r="M431" s="38" t="s">
        <v>314</v>
      </c>
      <c r="N431" s="38" t="s">
        <v>34</v>
      </c>
      <c r="O431" s="45">
        <v>650</v>
      </c>
      <c r="P431" s="34">
        <v>650</v>
      </c>
      <c r="Q431" s="39"/>
      <c r="R431" s="39"/>
      <c r="S431" s="39"/>
      <c r="T431" s="39"/>
      <c r="U431" s="39"/>
      <c r="V431" s="40"/>
      <c r="W431" s="45"/>
      <c r="X431" s="38" t="s">
        <v>332</v>
      </c>
      <c r="Y431" s="46" t="s">
        <v>819</v>
      </c>
      <c r="Z431" s="47" t="s">
        <v>317</v>
      </c>
    </row>
    <row r="432" spans="1:26" s="30" customFormat="1" ht="60" x14ac:dyDescent="0.25">
      <c r="A432" s="70">
        <v>420</v>
      </c>
      <c r="B432" s="31" t="s">
        <v>308</v>
      </c>
      <c r="C432" s="38" t="s">
        <v>328</v>
      </c>
      <c r="D432" s="38"/>
      <c r="E432" s="38" t="s">
        <v>820</v>
      </c>
      <c r="F432" s="38" t="s">
        <v>821</v>
      </c>
      <c r="G432" s="38" t="s">
        <v>331</v>
      </c>
      <c r="H432" s="44">
        <v>43466</v>
      </c>
      <c r="I432" s="44">
        <v>43830</v>
      </c>
      <c r="J432" s="44">
        <v>43614</v>
      </c>
      <c r="K432" s="44">
        <v>43593</v>
      </c>
      <c r="L432" s="48" t="s">
        <v>959</v>
      </c>
      <c r="M432" s="38" t="s">
        <v>376</v>
      </c>
      <c r="N432" s="38" t="s">
        <v>34</v>
      </c>
      <c r="O432" s="45">
        <f>2352.26+9400</f>
        <v>11752.26</v>
      </c>
      <c r="P432" s="34">
        <f>2352.26+9400</f>
        <v>11752.26</v>
      </c>
      <c r="Q432" s="34"/>
      <c r="R432" s="34"/>
      <c r="S432" s="34"/>
      <c r="T432" s="34"/>
      <c r="U432" s="34"/>
      <c r="V432" s="35"/>
      <c r="W432" s="45"/>
      <c r="X432" s="38" t="s">
        <v>332</v>
      </c>
      <c r="Y432" s="46" t="s">
        <v>822</v>
      </c>
      <c r="Z432" s="47" t="s">
        <v>317</v>
      </c>
    </row>
    <row r="433" spans="1:26" s="30" customFormat="1" ht="30" x14ac:dyDescent="0.25">
      <c r="A433" s="70">
        <v>421</v>
      </c>
      <c r="B433" s="31" t="s">
        <v>308</v>
      </c>
      <c r="C433" s="38" t="s">
        <v>328</v>
      </c>
      <c r="D433" s="38"/>
      <c r="E433" s="38" t="s">
        <v>823</v>
      </c>
      <c r="F433" s="38" t="s">
        <v>824</v>
      </c>
      <c r="G433" s="38" t="s">
        <v>331</v>
      </c>
      <c r="H433" s="44">
        <v>43466</v>
      </c>
      <c r="I433" s="44">
        <v>43830</v>
      </c>
      <c r="J433" s="44">
        <v>43609</v>
      </c>
      <c r="K433" s="44">
        <v>43597</v>
      </c>
      <c r="L433" s="38" t="s">
        <v>313</v>
      </c>
      <c r="M433" s="38" t="s">
        <v>314</v>
      </c>
      <c r="N433" s="38" t="s">
        <v>34</v>
      </c>
      <c r="O433" s="45">
        <v>1467.11</v>
      </c>
      <c r="P433" s="34">
        <v>1467.11</v>
      </c>
      <c r="Q433" s="39"/>
      <c r="R433" s="39"/>
      <c r="S433" s="39"/>
      <c r="T433" s="39"/>
      <c r="U433" s="39"/>
      <c r="V433" s="40"/>
      <c r="W433" s="45"/>
      <c r="X433" s="38" t="s">
        <v>332</v>
      </c>
      <c r="Y433" s="46" t="s">
        <v>825</v>
      </c>
      <c r="Z433" s="47" t="s">
        <v>317</v>
      </c>
    </row>
    <row r="434" spans="1:26" s="30" customFormat="1" ht="30" x14ac:dyDescent="0.25">
      <c r="A434" s="70">
        <v>422</v>
      </c>
      <c r="B434" s="31" t="s">
        <v>308</v>
      </c>
      <c r="C434" s="38" t="s">
        <v>504</v>
      </c>
      <c r="D434" s="38"/>
      <c r="E434" s="38" t="s">
        <v>826</v>
      </c>
      <c r="F434" s="38" t="s">
        <v>827</v>
      </c>
      <c r="G434" s="38" t="s">
        <v>312</v>
      </c>
      <c r="H434" s="44">
        <v>43466</v>
      </c>
      <c r="I434" s="44">
        <v>43830</v>
      </c>
      <c r="J434" s="44">
        <v>43601</v>
      </c>
      <c r="K434" s="44">
        <v>43600</v>
      </c>
      <c r="L434" s="38" t="s">
        <v>313</v>
      </c>
      <c r="M434" s="38" t="s">
        <v>314</v>
      </c>
      <c r="N434" s="38" t="s">
        <v>34</v>
      </c>
      <c r="O434" s="45">
        <v>3247.28</v>
      </c>
      <c r="P434" s="34"/>
      <c r="Q434" s="34">
        <v>3247.28</v>
      </c>
      <c r="R434" s="34"/>
      <c r="S434" s="34"/>
      <c r="T434" s="34"/>
      <c r="U434" s="34"/>
      <c r="V434" s="35"/>
      <c r="W434" s="45"/>
      <c r="X434" s="38" t="s">
        <v>739</v>
      </c>
      <c r="Y434" s="46" t="s">
        <v>828</v>
      </c>
      <c r="Z434" s="47" t="s">
        <v>317</v>
      </c>
    </row>
    <row r="435" spans="1:26" s="30" customFormat="1" ht="30" x14ac:dyDescent="0.25">
      <c r="A435" s="70">
        <v>423</v>
      </c>
      <c r="B435" s="31" t="s">
        <v>308</v>
      </c>
      <c r="C435" s="38" t="s">
        <v>378</v>
      </c>
      <c r="D435" s="38"/>
      <c r="E435" s="38" t="s">
        <v>829</v>
      </c>
      <c r="F435" s="38" t="s">
        <v>830</v>
      </c>
      <c r="G435" s="38" t="s">
        <v>325</v>
      </c>
      <c r="H435" s="44">
        <v>43466</v>
      </c>
      <c r="I435" s="44">
        <v>43830</v>
      </c>
      <c r="J435" s="44">
        <v>43630</v>
      </c>
      <c r="K435" s="44">
        <v>43601</v>
      </c>
      <c r="L435" s="38" t="s">
        <v>313</v>
      </c>
      <c r="M435" s="38" t="s">
        <v>314</v>
      </c>
      <c r="N435" s="38" t="s">
        <v>34</v>
      </c>
      <c r="O435" s="45">
        <v>1159.33</v>
      </c>
      <c r="P435" s="34"/>
      <c r="Q435" s="34"/>
      <c r="R435" s="34"/>
      <c r="S435" s="34">
        <v>1159.33</v>
      </c>
      <c r="T435" s="34"/>
      <c r="U435" s="34"/>
      <c r="V435" s="35"/>
      <c r="W435" s="45"/>
      <c r="X435" s="38" t="s">
        <v>802</v>
      </c>
      <c r="Y435" s="46" t="s">
        <v>831</v>
      </c>
      <c r="Z435" s="47" t="s">
        <v>317</v>
      </c>
    </row>
    <row r="436" spans="1:26" s="30" customFormat="1" ht="30" x14ac:dyDescent="0.25">
      <c r="A436" s="70">
        <v>424</v>
      </c>
      <c r="B436" s="31" t="s">
        <v>308</v>
      </c>
      <c r="C436" s="38" t="s">
        <v>378</v>
      </c>
      <c r="D436" s="38"/>
      <c r="E436" s="38" t="s">
        <v>832</v>
      </c>
      <c r="F436" s="38" t="s">
        <v>833</v>
      </c>
      <c r="G436" s="38" t="s">
        <v>312</v>
      </c>
      <c r="H436" s="44">
        <v>43466</v>
      </c>
      <c r="I436" s="44">
        <v>43830</v>
      </c>
      <c r="J436" s="44">
        <v>43630</v>
      </c>
      <c r="K436" s="44">
        <v>43604</v>
      </c>
      <c r="L436" s="38" t="s">
        <v>401</v>
      </c>
      <c r="M436" s="38" t="s">
        <v>314</v>
      </c>
      <c r="N436" s="38"/>
      <c r="O436" s="45">
        <v>0</v>
      </c>
      <c r="P436" s="34"/>
      <c r="Q436" s="34"/>
      <c r="R436" s="34"/>
      <c r="S436" s="34"/>
      <c r="T436" s="34"/>
      <c r="U436" s="34"/>
      <c r="V436" s="35"/>
      <c r="W436" s="45"/>
      <c r="X436" s="38" t="s">
        <v>802</v>
      </c>
      <c r="Y436" s="46" t="s">
        <v>834</v>
      </c>
      <c r="Z436" s="47" t="s">
        <v>317</v>
      </c>
    </row>
    <row r="437" spans="1:26" s="30" customFormat="1" x14ac:dyDescent="0.25">
      <c r="A437" s="70">
        <v>425</v>
      </c>
      <c r="B437" s="31" t="s">
        <v>308</v>
      </c>
      <c r="C437" s="38" t="s">
        <v>328</v>
      </c>
      <c r="D437" s="38"/>
      <c r="E437" s="38" t="s">
        <v>835</v>
      </c>
      <c r="F437" s="38" t="s">
        <v>836</v>
      </c>
      <c r="G437" s="38" t="s">
        <v>331</v>
      </c>
      <c r="H437" s="44">
        <v>43466</v>
      </c>
      <c r="I437" s="44">
        <v>43830</v>
      </c>
      <c r="J437" s="44">
        <v>43623</v>
      </c>
      <c r="K437" s="44">
        <v>43605</v>
      </c>
      <c r="L437" s="38" t="s">
        <v>313</v>
      </c>
      <c r="M437" s="38" t="s">
        <v>314</v>
      </c>
      <c r="N437" s="38" t="s">
        <v>34</v>
      </c>
      <c r="O437" s="45">
        <v>531.58000000000004</v>
      </c>
      <c r="P437" s="34">
        <v>531.58000000000004</v>
      </c>
      <c r="Q437" s="34"/>
      <c r="R437" s="34"/>
      <c r="S437" s="34"/>
      <c r="T437" s="34"/>
      <c r="U437" s="34"/>
      <c r="V437" s="35"/>
      <c r="W437" s="45"/>
      <c r="X437" s="38" t="s">
        <v>332</v>
      </c>
      <c r="Y437" s="46" t="s">
        <v>837</v>
      </c>
      <c r="Z437" s="47" t="s">
        <v>317</v>
      </c>
    </row>
    <row r="438" spans="1:26" s="30" customFormat="1" x14ac:dyDescent="0.25">
      <c r="A438" s="70">
        <v>426</v>
      </c>
      <c r="B438" s="31" t="s">
        <v>308</v>
      </c>
      <c r="C438" s="38" t="s">
        <v>328</v>
      </c>
      <c r="D438" s="38"/>
      <c r="E438" s="38" t="s">
        <v>838</v>
      </c>
      <c r="F438" s="38" t="s">
        <v>839</v>
      </c>
      <c r="G438" s="38" t="s">
        <v>331</v>
      </c>
      <c r="H438" s="44">
        <v>43466</v>
      </c>
      <c r="I438" s="44">
        <v>43830</v>
      </c>
      <c r="J438" s="44">
        <v>43626</v>
      </c>
      <c r="K438" s="44">
        <v>43607</v>
      </c>
      <c r="L438" s="38" t="s">
        <v>313</v>
      </c>
      <c r="M438" s="38" t="s">
        <v>314</v>
      </c>
      <c r="N438" s="38" t="s">
        <v>34</v>
      </c>
      <c r="O438" s="45">
        <v>748.3</v>
      </c>
      <c r="P438" s="34">
        <v>748.3</v>
      </c>
      <c r="Q438" s="34"/>
      <c r="R438" s="34"/>
      <c r="S438" s="34"/>
      <c r="T438" s="34"/>
      <c r="U438" s="34"/>
      <c r="V438" s="35"/>
      <c r="W438" s="45"/>
      <c r="X438" s="38" t="s">
        <v>332</v>
      </c>
      <c r="Y438" s="46" t="s">
        <v>840</v>
      </c>
      <c r="Z438" s="47" t="s">
        <v>317</v>
      </c>
    </row>
    <row r="439" spans="1:26" s="30" customFormat="1" x14ac:dyDescent="0.25">
      <c r="A439" s="70">
        <v>427</v>
      </c>
      <c r="B439" s="31" t="s">
        <v>308</v>
      </c>
      <c r="C439" s="38" t="s">
        <v>328</v>
      </c>
      <c r="D439" s="38"/>
      <c r="E439" s="38" t="s">
        <v>841</v>
      </c>
      <c r="F439" s="38" t="s">
        <v>842</v>
      </c>
      <c r="G439" s="38" t="s">
        <v>331</v>
      </c>
      <c r="H439" s="44">
        <v>43466</v>
      </c>
      <c r="I439" s="44">
        <v>43830</v>
      </c>
      <c r="J439" s="44">
        <v>43626</v>
      </c>
      <c r="K439" s="44">
        <v>43607</v>
      </c>
      <c r="L439" s="38" t="s">
        <v>313</v>
      </c>
      <c r="M439" s="38" t="s">
        <v>314</v>
      </c>
      <c r="N439" s="38" t="s">
        <v>34</v>
      </c>
      <c r="O439" s="45">
        <v>576.27</v>
      </c>
      <c r="P439" s="34">
        <v>576.27</v>
      </c>
      <c r="Q439" s="34"/>
      <c r="R439" s="34"/>
      <c r="S439" s="34"/>
      <c r="T439" s="34"/>
      <c r="U439" s="34"/>
      <c r="V439" s="35"/>
      <c r="W439" s="45"/>
      <c r="X439" s="38" t="s">
        <v>332</v>
      </c>
      <c r="Y439" s="46" t="s">
        <v>843</v>
      </c>
      <c r="Z439" s="47" t="s">
        <v>317</v>
      </c>
    </row>
    <row r="440" spans="1:26" s="30" customFormat="1" x14ac:dyDescent="0.25">
      <c r="A440" s="70">
        <v>428</v>
      </c>
      <c r="B440" s="31" t="s">
        <v>308</v>
      </c>
      <c r="C440" s="38" t="s">
        <v>328</v>
      </c>
      <c r="D440" s="38"/>
      <c r="E440" s="38" t="s">
        <v>844</v>
      </c>
      <c r="F440" s="38" t="s">
        <v>845</v>
      </c>
      <c r="G440" s="38" t="s">
        <v>331</v>
      </c>
      <c r="H440" s="44">
        <v>43466</v>
      </c>
      <c r="I440" s="44">
        <v>43830</v>
      </c>
      <c r="J440" s="44">
        <v>43626</v>
      </c>
      <c r="K440" s="44">
        <v>43608</v>
      </c>
      <c r="L440" s="38" t="s">
        <v>313</v>
      </c>
      <c r="M440" s="38" t="s">
        <v>314</v>
      </c>
      <c r="N440" s="38" t="s">
        <v>34</v>
      </c>
      <c r="O440" s="45">
        <v>848.12</v>
      </c>
      <c r="P440" s="34">
        <v>848.12</v>
      </c>
      <c r="Q440" s="34"/>
      <c r="R440" s="34"/>
      <c r="S440" s="34"/>
      <c r="T440" s="34"/>
      <c r="U440" s="34"/>
      <c r="V440" s="35"/>
      <c r="W440" s="45"/>
      <c r="X440" s="38" t="s">
        <v>332</v>
      </c>
      <c r="Y440" s="46" t="s">
        <v>846</v>
      </c>
      <c r="Z440" s="47" t="s">
        <v>317</v>
      </c>
    </row>
    <row r="441" spans="1:26" s="30" customFormat="1" ht="30" x14ac:dyDescent="0.25">
      <c r="A441" s="70">
        <v>429</v>
      </c>
      <c r="B441" s="31" t="s">
        <v>308</v>
      </c>
      <c r="C441" s="38" t="s">
        <v>346</v>
      </c>
      <c r="D441" s="38"/>
      <c r="E441" s="38" t="s">
        <v>847</v>
      </c>
      <c r="F441" s="38" t="s">
        <v>848</v>
      </c>
      <c r="G441" s="38" t="s">
        <v>312</v>
      </c>
      <c r="H441" s="44">
        <v>43466</v>
      </c>
      <c r="I441" s="44">
        <v>43830</v>
      </c>
      <c r="J441" s="44">
        <v>43773</v>
      </c>
      <c r="K441" s="44">
        <v>43612</v>
      </c>
      <c r="L441" s="38" t="s">
        <v>313</v>
      </c>
      <c r="M441" s="38" t="s">
        <v>314</v>
      </c>
      <c r="N441" s="38" t="s">
        <v>34</v>
      </c>
      <c r="O441" s="45">
        <v>5134.97</v>
      </c>
      <c r="P441" s="34"/>
      <c r="Q441" s="34">
        <v>5134.97</v>
      </c>
      <c r="R441" s="34"/>
      <c r="S441" s="34"/>
      <c r="T441" s="34"/>
      <c r="U441" s="34"/>
      <c r="V441" s="35"/>
      <c r="W441" s="45"/>
      <c r="X441" s="38" t="s">
        <v>849</v>
      </c>
      <c r="Y441" s="46" t="s">
        <v>850</v>
      </c>
      <c r="Z441" s="47"/>
    </row>
    <row r="442" spans="1:26" s="30" customFormat="1" x14ac:dyDescent="0.25">
      <c r="A442" s="70">
        <v>430</v>
      </c>
      <c r="B442" s="31" t="s">
        <v>308</v>
      </c>
      <c r="C442" s="38" t="s">
        <v>328</v>
      </c>
      <c r="D442" s="38"/>
      <c r="E442" s="38" t="s">
        <v>851</v>
      </c>
      <c r="F442" s="38" t="s">
        <v>852</v>
      </c>
      <c r="G442" s="38" t="s">
        <v>331</v>
      </c>
      <c r="H442" s="44">
        <v>43466</v>
      </c>
      <c r="I442" s="44">
        <v>43830</v>
      </c>
      <c r="J442" s="44">
        <v>43784</v>
      </c>
      <c r="K442" s="44">
        <v>43613</v>
      </c>
      <c r="L442" s="38" t="s">
        <v>313</v>
      </c>
      <c r="M442" s="38" t="s">
        <v>314</v>
      </c>
      <c r="N442" s="38" t="s">
        <v>34</v>
      </c>
      <c r="O442" s="45">
        <v>385.84</v>
      </c>
      <c r="P442" s="34">
        <v>385.84</v>
      </c>
      <c r="Q442" s="34"/>
      <c r="R442" s="34"/>
      <c r="S442" s="34"/>
      <c r="T442" s="34"/>
      <c r="U442" s="34"/>
      <c r="V442" s="35"/>
      <c r="W442" s="45"/>
      <c r="X442" s="38" t="s">
        <v>332</v>
      </c>
      <c r="Y442" s="46"/>
      <c r="Z442" s="47" t="s">
        <v>317</v>
      </c>
    </row>
    <row r="443" spans="1:26" s="30" customFormat="1" ht="45" x14ac:dyDescent="0.25">
      <c r="A443" s="70">
        <v>431</v>
      </c>
      <c r="B443" s="31" t="s">
        <v>308</v>
      </c>
      <c r="C443" s="38" t="s">
        <v>328</v>
      </c>
      <c r="D443" s="38"/>
      <c r="E443" s="38" t="s">
        <v>853</v>
      </c>
      <c r="F443" s="38" t="s">
        <v>854</v>
      </c>
      <c r="G443" s="38" t="s">
        <v>331</v>
      </c>
      <c r="H443" s="44">
        <v>43466</v>
      </c>
      <c r="I443" s="44">
        <v>43830</v>
      </c>
      <c r="J443" s="44">
        <v>43640</v>
      </c>
      <c r="K443" s="44">
        <v>43616</v>
      </c>
      <c r="L443" s="38" t="s">
        <v>313</v>
      </c>
      <c r="M443" s="38" t="s">
        <v>314</v>
      </c>
      <c r="N443" s="38" t="s">
        <v>34</v>
      </c>
      <c r="O443" s="45">
        <v>427.07</v>
      </c>
      <c r="P443" s="34">
        <v>427.07</v>
      </c>
      <c r="Q443" s="34"/>
      <c r="R443" s="34"/>
      <c r="S443" s="34"/>
      <c r="T443" s="34"/>
      <c r="U443" s="34"/>
      <c r="V443" s="35"/>
      <c r="W443" s="45"/>
      <c r="X443" s="38" t="s">
        <v>332</v>
      </c>
      <c r="Y443" s="46" t="s">
        <v>855</v>
      </c>
      <c r="Z443" s="47" t="s">
        <v>317</v>
      </c>
    </row>
    <row r="444" spans="1:26" s="30" customFormat="1" ht="30" x14ac:dyDescent="0.25">
      <c r="A444" s="70">
        <v>432</v>
      </c>
      <c r="B444" s="31" t="s">
        <v>308</v>
      </c>
      <c r="C444" s="38" t="s">
        <v>378</v>
      </c>
      <c r="D444" s="38"/>
      <c r="E444" s="38" t="s">
        <v>856</v>
      </c>
      <c r="F444" s="38" t="s">
        <v>857</v>
      </c>
      <c r="G444" s="38" t="s">
        <v>325</v>
      </c>
      <c r="H444" s="44">
        <v>43466</v>
      </c>
      <c r="I444" s="44">
        <v>43830</v>
      </c>
      <c r="J444" s="44">
        <v>43630</v>
      </c>
      <c r="K444" s="44">
        <v>43619</v>
      </c>
      <c r="L444" s="38" t="s">
        <v>320</v>
      </c>
      <c r="M444" s="38" t="s">
        <v>314</v>
      </c>
      <c r="N444" s="38"/>
      <c r="O444" s="45">
        <v>0</v>
      </c>
      <c r="P444" s="34"/>
      <c r="Q444" s="34"/>
      <c r="R444" s="34"/>
      <c r="S444" s="34"/>
      <c r="T444" s="34"/>
      <c r="U444" s="34"/>
      <c r="V444" s="35"/>
      <c r="W444" s="45"/>
      <c r="X444" s="38" t="s">
        <v>802</v>
      </c>
      <c r="Y444" s="46" t="s">
        <v>858</v>
      </c>
      <c r="Z444" s="47" t="s">
        <v>317</v>
      </c>
    </row>
    <row r="445" spans="1:26" s="30" customFormat="1" ht="30" x14ac:dyDescent="0.25">
      <c r="A445" s="70">
        <v>433</v>
      </c>
      <c r="B445" s="31" t="s">
        <v>308</v>
      </c>
      <c r="C445" s="38" t="s">
        <v>328</v>
      </c>
      <c r="D445" s="38"/>
      <c r="E445" s="38" t="s">
        <v>859</v>
      </c>
      <c r="F445" s="38" t="s">
        <v>860</v>
      </c>
      <c r="G445" s="38" t="s">
        <v>331</v>
      </c>
      <c r="H445" s="44">
        <v>43466</v>
      </c>
      <c r="I445" s="44">
        <v>43830</v>
      </c>
      <c r="J445" s="44">
        <v>43654</v>
      </c>
      <c r="K445" s="44">
        <v>43619</v>
      </c>
      <c r="L445" s="38" t="s">
        <v>320</v>
      </c>
      <c r="M445" s="31" t="s">
        <v>411</v>
      </c>
      <c r="N445" s="38"/>
      <c r="O445" s="45">
        <v>0</v>
      </c>
      <c r="P445" s="34">
        <v>0</v>
      </c>
      <c r="Q445" s="34"/>
      <c r="R445" s="34"/>
      <c r="S445" s="34"/>
      <c r="T445" s="34"/>
      <c r="U445" s="34"/>
      <c r="V445" s="35"/>
      <c r="W445" s="45"/>
      <c r="X445" s="38" t="s">
        <v>332</v>
      </c>
      <c r="Y445" s="46" t="s">
        <v>861</v>
      </c>
      <c r="Z445" s="47" t="s">
        <v>317</v>
      </c>
    </row>
    <row r="446" spans="1:26" s="30" customFormat="1" x14ac:dyDescent="0.25">
      <c r="A446" s="70">
        <v>434</v>
      </c>
      <c r="B446" s="31" t="s">
        <v>308</v>
      </c>
      <c r="C446" s="38" t="s">
        <v>328</v>
      </c>
      <c r="D446" s="38"/>
      <c r="E446" s="38" t="s">
        <v>862</v>
      </c>
      <c r="F446" s="38" t="s">
        <v>863</v>
      </c>
      <c r="G446" s="38" t="s">
        <v>331</v>
      </c>
      <c r="H446" s="44">
        <v>43466</v>
      </c>
      <c r="I446" s="44">
        <v>43830</v>
      </c>
      <c r="J446" s="44">
        <v>43763</v>
      </c>
      <c r="K446" s="44">
        <v>43619</v>
      </c>
      <c r="L446" s="38" t="s">
        <v>313</v>
      </c>
      <c r="M446" s="38" t="s">
        <v>314</v>
      </c>
      <c r="N446" s="38" t="s">
        <v>34</v>
      </c>
      <c r="O446" s="45">
        <v>6566.56</v>
      </c>
      <c r="P446" s="34">
        <v>6566.56</v>
      </c>
      <c r="Q446" s="34"/>
      <c r="R446" s="34"/>
      <c r="S446" s="34"/>
      <c r="T446" s="34"/>
      <c r="U446" s="34"/>
      <c r="V446" s="35"/>
      <c r="W446" s="45"/>
      <c r="X446" s="38" t="s">
        <v>332</v>
      </c>
      <c r="Y446" s="46"/>
      <c r="Z446" s="47" t="s">
        <v>317</v>
      </c>
    </row>
    <row r="447" spans="1:26" s="30" customFormat="1" ht="30" x14ac:dyDescent="0.25">
      <c r="A447" s="70">
        <v>435</v>
      </c>
      <c r="B447" s="31" t="s">
        <v>308</v>
      </c>
      <c r="C447" s="38" t="s">
        <v>346</v>
      </c>
      <c r="D447" s="38"/>
      <c r="E447" s="38" t="s">
        <v>864</v>
      </c>
      <c r="F447" s="38" t="s">
        <v>865</v>
      </c>
      <c r="G447" s="38" t="s">
        <v>312</v>
      </c>
      <c r="H447" s="44">
        <v>43466</v>
      </c>
      <c r="I447" s="44">
        <v>43830</v>
      </c>
      <c r="J447" s="44">
        <v>43773</v>
      </c>
      <c r="K447" s="44">
        <v>43619</v>
      </c>
      <c r="L447" s="38" t="s">
        <v>313</v>
      </c>
      <c r="M447" s="38" t="s">
        <v>314</v>
      </c>
      <c r="N447" s="38" t="s">
        <v>34</v>
      </c>
      <c r="O447" s="45">
        <v>9094.0500000000011</v>
      </c>
      <c r="P447" s="34"/>
      <c r="Q447" s="34">
        <v>9094.0500000000011</v>
      </c>
      <c r="R447" s="34"/>
      <c r="S447" s="34"/>
      <c r="T447" s="34"/>
      <c r="U447" s="34"/>
      <c r="V447" s="35"/>
      <c r="W447" s="45"/>
      <c r="X447" s="38" t="s">
        <v>849</v>
      </c>
      <c r="Y447" s="46" t="s">
        <v>866</v>
      </c>
      <c r="Z447" s="47"/>
    </row>
    <row r="448" spans="1:26" s="30" customFormat="1" ht="30" x14ac:dyDescent="0.25">
      <c r="A448" s="70">
        <v>436</v>
      </c>
      <c r="B448" s="31" t="s">
        <v>308</v>
      </c>
      <c r="C448" s="38" t="s">
        <v>328</v>
      </c>
      <c r="D448" s="38"/>
      <c r="E448" s="38" t="s">
        <v>867</v>
      </c>
      <c r="F448" s="38" t="s">
        <v>868</v>
      </c>
      <c r="G448" s="38" t="s">
        <v>325</v>
      </c>
      <c r="H448" s="44">
        <v>43466</v>
      </c>
      <c r="I448" s="44">
        <v>43830</v>
      </c>
      <c r="J448" s="44">
        <v>43651</v>
      </c>
      <c r="K448" s="44">
        <v>43623</v>
      </c>
      <c r="L448" s="38" t="s">
        <v>869</v>
      </c>
      <c r="M448" s="38" t="s">
        <v>314</v>
      </c>
      <c r="N448" s="38"/>
      <c r="O448" s="45">
        <v>0</v>
      </c>
      <c r="P448" s="34"/>
      <c r="Q448" s="39"/>
      <c r="R448" s="39"/>
      <c r="S448" s="39"/>
      <c r="T448" s="39"/>
      <c r="U448" s="39"/>
      <c r="V448" s="40"/>
      <c r="W448" s="45"/>
      <c r="X448" s="38" t="s">
        <v>870</v>
      </c>
      <c r="Y448" s="46" t="s">
        <v>871</v>
      </c>
      <c r="Z448" s="47" t="s">
        <v>317</v>
      </c>
    </row>
    <row r="449" spans="1:26" s="30" customFormat="1" ht="45" x14ac:dyDescent="0.25">
      <c r="A449" s="70">
        <v>437</v>
      </c>
      <c r="B449" s="31" t="s">
        <v>308</v>
      </c>
      <c r="C449" s="38" t="s">
        <v>328</v>
      </c>
      <c r="D449" s="38"/>
      <c r="E449" s="38" t="s">
        <v>872</v>
      </c>
      <c r="F449" s="38" t="s">
        <v>873</v>
      </c>
      <c r="G449" s="38" t="s">
        <v>331</v>
      </c>
      <c r="H449" s="44">
        <v>43466</v>
      </c>
      <c r="I449" s="44">
        <v>43830</v>
      </c>
      <c r="J449" s="44">
        <v>43711</v>
      </c>
      <c r="K449" s="44">
        <v>43626</v>
      </c>
      <c r="L449" s="38" t="s">
        <v>313</v>
      </c>
      <c r="M449" s="38" t="s">
        <v>314</v>
      </c>
      <c r="N449" s="38" t="s">
        <v>34</v>
      </c>
      <c r="O449" s="45">
        <v>760.38</v>
      </c>
      <c r="P449" s="34">
        <v>760.38</v>
      </c>
      <c r="Q449" s="34"/>
      <c r="R449" s="34"/>
      <c r="S449" s="34"/>
      <c r="T449" s="34"/>
      <c r="U449" s="34"/>
      <c r="V449" s="35"/>
      <c r="W449" s="45"/>
      <c r="X449" s="38" t="s">
        <v>332</v>
      </c>
      <c r="Y449" s="46" t="s">
        <v>874</v>
      </c>
      <c r="Z449" s="47" t="s">
        <v>317</v>
      </c>
    </row>
    <row r="450" spans="1:26" s="30" customFormat="1" ht="45" x14ac:dyDescent="0.25">
      <c r="A450" s="70">
        <v>438</v>
      </c>
      <c r="B450" s="31" t="s">
        <v>308</v>
      </c>
      <c r="C450" s="38" t="s">
        <v>328</v>
      </c>
      <c r="D450" s="38"/>
      <c r="E450" s="38" t="s">
        <v>875</v>
      </c>
      <c r="F450" s="38" t="s">
        <v>876</v>
      </c>
      <c r="G450" s="38" t="s">
        <v>331</v>
      </c>
      <c r="H450" s="44">
        <v>43466</v>
      </c>
      <c r="I450" s="44">
        <v>43830</v>
      </c>
      <c r="J450" s="44">
        <v>43711</v>
      </c>
      <c r="K450" s="44">
        <v>43626</v>
      </c>
      <c r="L450" s="38" t="s">
        <v>313</v>
      </c>
      <c r="M450" s="38" t="s">
        <v>314</v>
      </c>
      <c r="N450" s="38" t="s">
        <v>34</v>
      </c>
      <c r="O450" s="45">
        <v>100</v>
      </c>
      <c r="P450" s="34">
        <v>100</v>
      </c>
      <c r="Q450" s="34"/>
      <c r="R450" s="34"/>
      <c r="S450" s="34"/>
      <c r="T450" s="34"/>
      <c r="U450" s="34"/>
      <c r="V450" s="35"/>
      <c r="W450" s="45"/>
      <c r="X450" s="38" t="s">
        <v>332</v>
      </c>
      <c r="Y450" s="46" t="s">
        <v>877</v>
      </c>
      <c r="Z450" s="47" t="s">
        <v>317</v>
      </c>
    </row>
    <row r="451" spans="1:26" s="30" customFormat="1" ht="30" x14ac:dyDescent="0.25">
      <c r="A451" s="70">
        <v>439</v>
      </c>
      <c r="B451" s="31" t="s">
        <v>308</v>
      </c>
      <c r="C451" s="38" t="s">
        <v>634</v>
      </c>
      <c r="D451" s="38"/>
      <c r="E451" s="38" t="s">
        <v>878</v>
      </c>
      <c r="F451" s="38" t="s">
        <v>879</v>
      </c>
      <c r="G451" s="38" t="s">
        <v>312</v>
      </c>
      <c r="H451" s="44">
        <v>43466</v>
      </c>
      <c r="I451" s="44">
        <v>43830</v>
      </c>
      <c r="J451" s="44">
        <v>43629</v>
      </c>
      <c r="K451" s="44">
        <v>43627</v>
      </c>
      <c r="L451" s="38" t="s">
        <v>313</v>
      </c>
      <c r="M451" s="38" t="s">
        <v>314</v>
      </c>
      <c r="N451" s="38" t="s">
        <v>34</v>
      </c>
      <c r="O451" s="45">
        <v>597.24</v>
      </c>
      <c r="P451" s="34"/>
      <c r="Q451" s="34">
        <v>597.24</v>
      </c>
      <c r="R451" s="34"/>
      <c r="S451" s="34"/>
      <c r="T451" s="34"/>
      <c r="U451" s="34"/>
      <c r="V451" s="35"/>
      <c r="W451" s="45"/>
      <c r="X451" s="38" t="s">
        <v>707</v>
      </c>
      <c r="Y451" s="46" t="s">
        <v>880</v>
      </c>
      <c r="Z451" s="47" t="s">
        <v>317</v>
      </c>
    </row>
    <row r="452" spans="1:26" s="30" customFormat="1" ht="45" x14ac:dyDescent="0.25">
      <c r="A452" s="70">
        <v>440</v>
      </c>
      <c r="B452" s="31" t="s">
        <v>308</v>
      </c>
      <c r="C452" s="38" t="s">
        <v>328</v>
      </c>
      <c r="D452" s="38"/>
      <c r="E452" s="38" t="s">
        <v>881</v>
      </c>
      <c r="F452" s="38" t="s">
        <v>882</v>
      </c>
      <c r="G452" s="38" t="s">
        <v>331</v>
      </c>
      <c r="H452" s="44">
        <v>43466</v>
      </c>
      <c r="I452" s="44">
        <v>43830</v>
      </c>
      <c r="J452" s="44">
        <v>43634</v>
      </c>
      <c r="K452" s="44">
        <v>43627</v>
      </c>
      <c r="L452" s="38" t="s">
        <v>416</v>
      </c>
      <c r="M452" s="31" t="s">
        <v>411</v>
      </c>
      <c r="N452" s="38" t="s">
        <v>34</v>
      </c>
      <c r="O452" s="45">
        <f>0+0+4050</f>
        <v>4050</v>
      </c>
      <c r="P452" s="34">
        <f>0+0+4050</f>
        <v>4050</v>
      </c>
      <c r="Q452" s="34"/>
      <c r="R452" s="34"/>
      <c r="S452" s="34"/>
      <c r="T452" s="34"/>
      <c r="U452" s="34"/>
      <c r="V452" s="35"/>
      <c r="W452" s="45"/>
      <c r="X452" s="38" t="s">
        <v>332</v>
      </c>
      <c r="Y452" s="46" t="s">
        <v>883</v>
      </c>
      <c r="Z452" s="47" t="s">
        <v>317</v>
      </c>
    </row>
    <row r="453" spans="1:26" s="30" customFormat="1" ht="45" x14ac:dyDescent="0.25">
      <c r="A453" s="70">
        <v>441</v>
      </c>
      <c r="B453" s="31" t="s">
        <v>308</v>
      </c>
      <c r="C453" s="38" t="s">
        <v>328</v>
      </c>
      <c r="D453" s="38"/>
      <c r="E453" s="38" t="s">
        <v>884</v>
      </c>
      <c r="F453" s="38" t="s">
        <v>885</v>
      </c>
      <c r="G453" s="38" t="s">
        <v>331</v>
      </c>
      <c r="H453" s="44">
        <v>43466</v>
      </c>
      <c r="I453" s="44">
        <v>43830</v>
      </c>
      <c r="J453" s="44">
        <v>43775</v>
      </c>
      <c r="K453" s="44">
        <v>43628</v>
      </c>
      <c r="L453" s="38" t="s">
        <v>416</v>
      </c>
      <c r="M453" s="38" t="s">
        <v>314</v>
      </c>
      <c r="N453" s="38" t="s">
        <v>34</v>
      </c>
      <c r="O453" s="45">
        <f>0+4000+6000</f>
        <v>10000</v>
      </c>
      <c r="P453" s="34">
        <f>0+4000+6000</f>
        <v>10000</v>
      </c>
      <c r="Q453" s="34"/>
      <c r="R453" s="34"/>
      <c r="S453" s="34"/>
      <c r="T453" s="34"/>
      <c r="U453" s="34"/>
      <c r="V453" s="35"/>
      <c r="W453" s="45"/>
      <c r="X453" s="38" t="s">
        <v>332</v>
      </c>
      <c r="Y453" s="46" t="s">
        <v>886</v>
      </c>
      <c r="Z453" s="47" t="s">
        <v>317</v>
      </c>
    </row>
    <row r="454" spans="1:26" s="30" customFormat="1" ht="30" x14ac:dyDescent="0.25">
      <c r="A454" s="70">
        <v>442</v>
      </c>
      <c r="B454" s="31" t="s">
        <v>308</v>
      </c>
      <c r="C454" s="38" t="s">
        <v>328</v>
      </c>
      <c r="D454" s="38"/>
      <c r="E454" s="38" t="s">
        <v>887</v>
      </c>
      <c r="F454" s="38" t="s">
        <v>888</v>
      </c>
      <c r="G454" s="38" t="s">
        <v>325</v>
      </c>
      <c r="H454" s="44">
        <v>43466</v>
      </c>
      <c r="I454" s="44">
        <v>43830</v>
      </c>
      <c r="J454" s="44">
        <v>43630</v>
      </c>
      <c r="K454" s="44">
        <v>43629</v>
      </c>
      <c r="L454" s="38" t="s">
        <v>313</v>
      </c>
      <c r="M454" s="38" t="s">
        <v>314</v>
      </c>
      <c r="N454" s="38" t="s">
        <v>34</v>
      </c>
      <c r="O454" s="45">
        <f>848.75+2269.16</f>
        <v>3117.91</v>
      </c>
      <c r="P454" s="34"/>
      <c r="Q454" s="34"/>
      <c r="R454" s="34"/>
      <c r="S454" s="34">
        <f>848.75+2269.16</f>
        <v>3117.91</v>
      </c>
      <c r="T454" s="34"/>
      <c r="U454" s="34"/>
      <c r="V454" s="35"/>
      <c r="W454" s="45"/>
      <c r="X454" s="38" t="s">
        <v>889</v>
      </c>
      <c r="Y454" s="46" t="s">
        <v>890</v>
      </c>
      <c r="Z454" s="47" t="s">
        <v>317</v>
      </c>
    </row>
    <row r="455" spans="1:26" s="30" customFormat="1" ht="30" x14ac:dyDescent="0.25">
      <c r="A455" s="70">
        <v>443</v>
      </c>
      <c r="B455" s="31" t="s">
        <v>308</v>
      </c>
      <c r="C455" s="38" t="s">
        <v>328</v>
      </c>
      <c r="D455" s="38"/>
      <c r="E455" s="38" t="s">
        <v>891</v>
      </c>
      <c r="F455" s="38" t="s">
        <v>892</v>
      </c>
      <c r="G455" s="38" t="s">
        <v>331</v>
      </c>
      <c r="H455" s="44">
        <v>43466</v>
      </c>
      <c r="I455" s="44">
        <v>43830</v>
      </c>
      <c r="J455" s="44">
        <v>43634</v>
      </c>
      <c r="K455" s="44">
        <v>43629</v>
      </c>
      <c r="L455" s="38" t="s">
        <v>313</v>
      </c>
      <c r="M455" s="38" t="s">
        <v>314</v>
      </c>
      <c r="N455" s="38" t="s">
        <v>34</v>
      </c>
      <c r="O455" s="45">
        <v>1971.69</v>
      </c>
      <c r="P455" s="34">
        <v>1971.69</v>
      </c>
      <c r="Q455" s="34"/>
      <c r="R455" s="34"/>
      <c r="S455" s="34"/>
      <c r="T455" s="34"/>
      <c r="U455" s="34"/>
      <c r="V455" s="35"/>
      <c r="W455" s="45"/>
      <c r="X455" s="38" t="s">
        <v>332</v>
      </c>
      <c r="Y455" s="46" t="s">
        <v>893</v>
      </c>
      <c r="Z455" s="47" t="s">
        <v>317</v>
      </c>
    </row>
    <row r="456" spans="1:26" s="30" customFormat="1" ht="45" x14ac:dyDescent="0.25">
      <c r="A456" s="70">
        <v>444</v>
      </c>
      <c r="B456" s="31" t="s">
        <v>308</v>
      </c>
      <c r="C456" s="38" t="s">
        <v>328</v>
      </c>
      <c r="D456" s="38"/>
      <c r="E456" s="38" t="s">
        <v>894</v>
      </c>
      <c r="F456" s="38" t="s">
        <v>895</v>
      </c>
      <c r="G456" s="38" t="s">
        <v>331</v>
      </c>
      <c r="H456" s="44">
        <v>43466</v>
      </c>
      <c r="I456" s="44">
        <v>43830</v>
      </c>
      <c r="J456" s="44">
        <v>43640</v>
      </c>
      <c r="K456" s="44">
        <v>43634</v>
      </c>
      <c r="L456" s="38" t="s">
        <v>313</v>
      </c>
      <c r="M456" s="38" t="s">
        <v>314</v>
      </c>
      <c r="N456" s="38" t="s">
        <v>34</v>
      </c>
      <c r="O456" s="45">
        <v>280</v>
      </c>
      <c r="P456" s="34">
        <v>280</v>
      </c>
      <c r="Q456" s="34"/>
      <c r="R456" s="34"/>
      <c r="S456" s="34"/>
      <c r="T456" s="34"/>
      <c r="U456" s="34"/>
      <c r="V456" s="35"/>
      <c r="W456" s="45"/>
      <c r="X456" s="38" t="s">
        <v>332</v>
      </c>
      <c r="Y456" s="46" t="s">
        <v>896</v>
      </c>
      <c r="Z456" s="47" t="s">
        <v>317</v>
      </c>
    </row>
    <row r="457" spans="1:26" s="30" customFormat="1" ht="30" x14ac:dyDescent="0.25">
      <c r="A457" s="70">
        <v>445</v>
      </c>
      <c r="B457" s="31" t="s">
        <v>308</v>
      </c>
      <c r="C457" s="38" t="s">
        <v>328</v>
      </c>
      <c r="D457" s="38"/>
      <c r="E457" s="38" t="s">
        <v>897</v>
      </c>
      <c r="F457" s="38" t="s">
        <v>898</v>
      </c>
      <c r="G457" s="38" t="s">
        <v>331</v>
      </c>
      <c r="H457" s="44">
        <v>43466</v>
      </c>
      <c r="I457" s="44">
        <v>43830</v>
      </c>
      <c r="J457" s="44">
        <v>43635</v>
      </c>
      <c r="K457" s="44">
        <v>43635</v>
      </c>
      <c r="L457" s="38" t="s">
        <v>313</v>
      </c>
      <c r="M457" s="38" t="s">
        <v>314</v>
      </c>
      <c r="N457" s="38" t="s">
        <v>34</v>
      </c>
      <c r="O457" s="45">
        <v>230</v>
      </c>
      <c r="P457" s="34">
        <v>230</v>
      </c>
      <c r="Q457" s="39"/>
      <c r="R457" s="39"/>
      <c r="S457" s="39"/>
      <c r="T457" s="39"/>
      <c r="U457" s="39"/>
      <c r="V457" s="40"/>
      <c r="W457" s="45"/>
      <c r="X457" s="38" t="s">
        <v>332</v>
      </c>
      <c r="Y457" s="46" t="s">
        <v>899</v>
      </c>
      <c r="Z457" s="47" t="s">
        <v>317</v>
      </c>
    </row>
    <row r="458" spans="1:26" s="30" customFormat="1" ht="30" x14ac:dyDescent="0.25">
      <c r="A458" s="70">
        <v>446</v>
      </c>
      <c r="B458" s="31" t="s">
        <v>308</v>
      </c>
      <c r="C458" s="38" t="s">
        <v>328</v>
      </c>
      <c r="D458" s="38"/>
      <c r="E458" s="38" t="s">
        <v>900</v>
      </c>
      <c r="F458" s="38" t="s">
        <v>901</v>
      </c>
      <c r="G458" s="38" t="s">
        <v>331</v>
      </c>
      <c r="H458" s="44">
        <v>43466</v>
      </c>
      <c r="I458" s="44">
        <v>43830</v>
      </c>
      <c r="J458" s="44">
        <v>43684</v>
      </c>
      <c r="K458" s="44">
        <v>43658</v>
      </c>
      <c r="L458" s="38" t="s">
        <v>313</v>
      </c>
      <c r="M458" s="38" t="s">
        <v>314</v>
      </c>
      <c r="N458" s="38" t="s">
        <v>34</v>
      </c>
      <c r="O458" s="45">
        <v>1354.04</v>
      </c>
      <c r="P458" s="34">
        <v>1354.04</v>
      </c>
      <c r="Q458" s="39"/>
      <c r="R458" s="39"/>
      <c r="S458" s="39"/>
      <c r="T458" s="39"/>
      <c r="U458" s="39"/>
      <c r="V458" s="40"/>
      <c r="W458" s="45"/>
      <c r="X458" s="38" t="s">
        <v>332</v>
      </c>
      <c r="Y458" s="46" t="s">
        <v>902</v>
      </c>
      <c r="Z458" s="47" t="s">
        <v>317</v>
      </c>
    </row>
    <row r="459" spans="1:26" s="30" customFormat="1" ht="30" x14ac:dyDescent="0.25">
      <c r="A459" s="70">
        <v>447</v>
      </c>
      <c r="B459" s="31" t="s">
        <v>308</v>
      </c>
      <c r="C459" s="38" t="s">
        <v>309</v>
      </c>
      <c r="D459" s="38"/>
      <c r="E459" s="38" t="s">
        <v>903</v>
      </c>
      <c r="F459" s="38" t="s">
        <v>904</v>
      </c>
      <c r="G459" s="38" t="s">
        <v>325</v>
      </c>
      <c r="H459" s="44">
        <v>43466</v>
      </c>
      <c r="I459" s="44">
        <v>43830</v>
      </c>
      <c r="J459" s="44">
        <v>43668</v>
      </c>
      <c r="K459" s="44">
        <v>43662</v>
      </c>
      <c r="L459" s="38" t="s">
        <v>428</v>
      </c>
      <c r="M459" s="31" t="s">
        <v>411</v>
      </c>
      <c r="N459" s="38" t="s">
        <v>34</v>
      </c>
      <c r="O459" s="45">
        <v>2160</v>
      </c>
      <c r="P459" s="34"/>
      <c r="Q459" s="34"/>
      <c r="R459" s="34"/>
      <c r="S459" s="34">
        <v>2160</v>
      </c>
      <c r="T459" s="34"/>
      <c r="U459" s="34"/>
      <c r="V459" s="35"/>
      <c r="W459" s="45"/>
      <c r="X459" s="38" t="s">
        <v>389</v>
      </c>
      <c r="Y459" s="46" t="s">
        <v>905</v>
      </c>
      <c r="Z459" s="47" t="s">
        <v>317</v>
      </c>
    </row>
    <row r="460" spans="1:26" s="30" customFormat="1" ht="30" x14ac:dyDescent="0.25">
      <c r="A460" s="70">
        <v>448</v>
      </c>
      <c r="B460" s="31" t="s">
        <v>308</v>
      </c>
      <c r="C460" s="38" t="s">
        <v>328</v>
      </c>
      <c r="D460" s="38"/>
      <c r="E460" s="38" t="s">
        <v>906</v>
      </c>
      <c r="F460" s="38" t="s">
        <v>907</v>
      </c>
      <c r="G460" s="38" t="s">
        <v>331</v>
      </c>
      <c r="H460" s="44">
        <v>43466</v>
      </c>
      <c r="I460" s="44">
        <v>43830</v>
      </c>
      <c r="J460" s="44">
        <v>43682</v>
      </c>
      <c r="K460" s="44">
        <v>43664</v>
      </c>
      <c r="L460" s="38" t="s">
        <v>428</v>
      </c>
      <c r="M460" s="38" t="s">
        <v>314</v>
      </c>
      <c r="N460" s="38" t="s">
        <v>34</v>
      </c>
      <c r="O460" s="45">
        <v>200</v>
      </c>
      <c r="P460" s="34">
        <v>200</v>
      </c>
      <c r="Q460" s="34"/>
      <c r="R460" s="34"/>
      <c r="S460" s="34"/>
      <c r="T460" s="34"/>
      <c r="U460" s="34"/>
      <c r="V460" s="35"/>
      <c r="W460" s="45"/>
      <c r="X460" s="38" t="s">
        <v>332</v>
      </c>
      <c r="Y460" s="46" t="s">
        <v>908</v>
      </c>
      <c r="Z460" s="47" t="s">
        <v>317</v>
      </c>
    </row>
    <row r="461" spans="1:26" s="30" customFormat="1" ht="30" x14ac:dyDescent="0.25">
      <c r="A461" s="70">
        <v>449</v>
      </c>
      <c r="B461" s="31" t="s">
        <v>308</v>
      </c>
      <c r="C461" s="38" t="s">
        <v>328</v>
      </c>
      <c r="D461" s="38"/>
      <c r="E461" s="38" t="s">
        <v>909</v>
      </c>
      <c r="F461" s="38" t="s">
        <v>910</v>
      </c>
      <c r="G461" s="38" t="s">
        <v>325</v>
      </c>
      <c r="H461" s="44">
        <v>43466</v>
      </c>
      <c r="I461" s="44">
        <v>43830</v>
      </c>
      <c r="J461" s="44">
        <v>43732</v>
      </c>
      <c r="K461" s="44">
        <v>43671</v>
      </c>
      <c r="L461" s="38" t="s">
        <v>313</v>
      </c>
      <c r="M461" s="38" t="s">
        <v>314</v>
      </c>
      <c r="N461" s="38" t="s">
        <v>34</v>
      </c>
      <c r="O461" s="45">
        <v>1000</v>
      </c>
      <c r="P461" s="34"/>
      <c r="Q461" s="34"/>
      <c r="R461" s="34"/>
      <c r="S461" s="34">
        <v>1000</v>
      </c>
      <c r="T461" s="34"/>
      <c r="U461" s="34"/>
      <c r="V461" s="35"/>
      <c r="W461" s="45"/>
      <c r="X461" s="38" t="s">
        <v>911</v>
      </c>
      <c r="Y461" s="46" t="s">
        <v>912</v>
      </c>
      <c r="Z461" s="47"/>
    </row>
    <row r="462" spans="1:26" s="30" customFormat="1" ht="30" x14ac:dyDescent="0.25">
      <c r="A462" s="70">
        <v>450</v>
      </c>
      <c r="B462" s="31" t="s">
        <v>308</v>
      </c>
      <c r="C462" s="38" t="s">
        <v>804</v>
      </c>
      <c r="D462" s="38"/>
      <c r="E462" s="38" t="s">
        <v>913</v>
      </c>
      <c r="F462" s="38" t="s">
        <v>914</v>
      </c>
      <c r="G462" s="38" t="s">
        <v>312</v>
      </c>
      <c r="H462" s="44">
        <v>43466</v>
      </c>
      <c r="I462" s="44">
        <v>43830</v>
      </c>
      <c r="J462" s="44">
        <v>43679</v>
      </c>
      <c r="K462" s="44">
        <v>43677</v>
      </c>
      <c r="L462" s="38" t="s">
        <v>915</v>
      </c>
      <c r="M462" s="38" t="s">
        <v>314</v>
      </c>
      <c r="N462" s="38" t="s">
        <v>34</v>
      </c>
      <c r="O462" s="45">
        <f>1238.55+5385</f>
        <v>6623.55</v>
      </c>
      <c r="P462" s="34"/>
      <c r="Q462" s="34">
        <f>1238.55+5385</f>
        <v>6623.55</v>
      </c>
      <c r="R462" s="34"/>
      <c r="S462" s="34"/>
      <c r="T462" s="34"/>
      <c r="U462" s="34"/>
      <c r="V462" s="35"/>
      <c r="W462" s="45"/>
      <c r="X462" s="38" t="s">
        <v>807</v>
      </c>
      <c r="Y462" s="46" t="s">
        <v>916</v>
      </c>
      <c r="Z462" s="47"/>
    </row>
    <row r="463" spans="1:26" s="30" customFormat="1" ht="30" x14ac:dyDescent="0.25">
      <c r="A463" s="70">
        <v>451</v>
      </c>
      <c r="B463" s="31" t="s">
        <v>308</v>
      </c>
      <c r="C463" s="38" t="s">
        <v>394</v>
      </c>
      <c r="D463" s="38"/>
      <c r="E463" s="38" t="s">
        <v>917</v>
      </c>
      <c r="F463" s="38" t="s">
        <v>918</v>
      </c>
      <c r="G463" s="38" t="s">
        <v>325</v>
      </c>
      <c r="H463" s="44">
        <v>43466</v>
      </c>
      <c r="I463" s="44">
        <v>43830</v>
      </c>
      <c r="J463" s="44">
        <v>43686</v>
      </c>
      <c r="K463" s="44">
        <v>43684</v>
      </c>
      <c r="L463" s="38" t="s">
        <v>313</v>
      </c>
      <c r="M463" s="38" t="s">
        <v>314</v>
      </c>
      <c r="N463" s="38" t="s">
        <v>34</v>
      </c>
      <c r="O463" s="45">
        <v>1143.9000000000001</v>
      </c>
      <c r="P463" s="34"/>
      <c r="Q463" s="34"/>
      <c r="R463" s="34">
        <v>1143.9000000000001</v>
      </c>
      <c r="S463" s="34"/>
      <c r="T463" s="34"/>
      <c r="U463" s="34"/>
      <c r="V463" s="35"/>
      <c r="W463" s="45"/>
      <c r="X463" s="38" t="s">
        <v>739</v>
      </c>
      <c r="Y463" s="46" t="s">
        <v>919</v>
      </c>
      <c r="Z463" s="47"/>
    </row>
    <row r="464" spans="1:26" s="30" customFormat="1" ht="30" x14ac:dyDescent="0.25">
      <c r="A464" s="70">
        <v>452</v>
      </c>
      <c r="B464" s="31" t="s">
        <v>308</v>
      </c>
      <c r="C464" s="38" t="s">
        <v>378</v>
      </c>
      <c r="D464" s="38"/>
      <c r="E464" s="38" t="s">
        <v>920</v>
      </c>
      <c r="F464" s="38" t="s">
        <v>921</v>
      </c>
      <c r="G464" s="38" t="s">
        <v>312</v>
      </c>
      <c r="H464" s="44">
        <v>43466</v>
      </c>
      <c r="I464" s="44">
        <v>43830</v>
      </c>
      <c r="J464" s="44">
        <v>43763</v>
      </c>
      <c r="K464" s="44">
        <v>43699</v>
      </c>
      <c r="L464" s="38" t="s">
        <v>313</v>
      </c>
      <c r="M464" s="38" t="s">
        <v>314</v>
      </c>
      <c r="N464" s="38" t="s">
        <v>34</v>
      </c>
      <c r="O464" s="45">
        <v>10186.130000000001</v>
      </c>
      <c r="P464" s="34"/>
      <c r="Q464" s="34">
        <v>10186.130000000001</v>
      </c>
      <c r="R464" s="34"/>
      <c r="S464" s="34"/>
      <c r="T464" s="34"/>
      <c r="U464" s="34"/>
      <c r="V464" s="35"/>
      <c r="W464" s="45"/>
      <c r="X464" s="38" t="s">
        <v>802</v>
      </c>
      <c r="Y464" s="46" t="s">
        <v>922</v>
      </c>
      <c r="Z464" s="47"/>
    </row>
    <row r="465" spans="1:26" s="30" customFormat="1" ht="30" x14ac:dyDescent="0.25">
      <c r="A465" s="70">
        <v>453</v>
      </c>
      <c r="B465" s="31" t="s">
        <v>308</v>
      </c>
      <c r="C465" s="38" t="s">
        <v>328</v>
      </c>
      <c r="D465" s="38"/>
      <c r="E465" s="38" t="s">
        <v>923</v>
      </c>
      <c r="F465" s="38" t="s">
        <v>924</v>
      </c>
      <c r="G465" s="38" t="s">
        <v>331</v>
      </c>
      <c r="H465" s="44">
        <v>43466</v>
      </c>
      <c r="I465" s="44">
        <v>43830</v>
      </c>
      <c r="J465" s="44">
        <v>43726</v>
      </c>
      <c r="K465" s="44">
        <v>43711</v>
      </c>
      <c r="L465" s="38" t="s">
        <v>925</v>
      </c>
      <c r="M465" s="38" t="s">
        <v>314</v>
      </c>
      <c r="N465" s="38"/>
      <c r="O465" s="45">
        <v>0</v>
      </c>
      <c r="P465" s="34">
        <v>0</v>
      </c>
      <c r="Q465" s="34"/>
      <c r="R465" s="34"/>
      <c r="S465" s="34"/>
      <c r="T465" s="34"/>
      <c r="U465" s="34"/>
      <c r="V465" s="35" t="s">
        <v>34</v>
      </c>
      <c r="W465" s="45">
        <v>252.29</v>
      </c>
      <c r="X465" s="38" t="s">
        <v>332</v>
      </c>
      <c r="Y465" s="46" t="s">
        <v>926</v>
      </c>
      <c r="Z465" s="47" t="s">
        <v>317</v>
      </c>
    </row>
    <row r="466" spans="1:26" s="30" customFormat="1" ht="30" x14ac:dyDescent="0.25">
      <c r="A466" s="70">
        <v>454</v>
      </c>
      <c r="B466" s="31" t="s">
        <v>308</v>
      </c>
      <c r="C466" s="38" t="s">
        <v>696</v>
      </c>
      <c r="D466" s="38"/>
      <c r="E466" s="38" t="s">
        <v>927</v>
      </c>
      <c r="F466" s="38" t="s">
        <v>928</v>
      </c>
      <c r="G466" s="38" t="s">
        <v>325</v>
      </c>
      <c r="H466" s="44">
        <v>43466</v>
      </c>
      <c r="I466" s="44">
        <v>43830</v>
      </c>
      <c r="J466" s="44">
        <v>43741</v>
      </c>
      <c r="K466" s="44">
        <v>43712</v>
      </c>
      <c r="L466" s="38" t="s">
        <v>313</v>
      </c>
      <c r="M466" s="38" t="s">
        <v>314</v>
      </c>
      <c r="N466" s="38" t="s">
        <v>34</v>
      </c>
      <c r="O466" s="45">
        <v>1100</v>
      </c>
      <c r="P466" s="34"/>
      <c r="Q466" s="34"/>
      <c r="R466" s="34"/>
      <c r="S466" s="34">
        <v>1100</v>
      </c>
      <c r="T466" s="34"/>
      <c r="U466" s="34"/>
      <c r="V466" s="35"/>
      <c r="W466" s="45"/>
      <c r="X466" s="38" t="s">
        <v>463</v>
      </c>
      <c r="Y466" s="46" t="s">
        <v>929</v>
      </c>
      <c r="Z466" s="47"/>
    </row>
    <row r="467" spans="1:26" s="30" customFormat="1" ht="30" x14ac:dyDescent="0.25">
      <c r="A467" s="70">
        <v>455</v>
      </c>
      <c r="B467" s="31" t="s">
        <v>308</v>
      </c>
      <c r="C467" s="38" t="s">
        <v>328</v>
      </c>
      <c r="D467" s="38"/>
      <c r="E467" s="38" t="s">
        <v>930</v>
      </c>
      <c r="F467" s="38" t="s">
        <v>931</v>
      </c>
      <c r="G467" s="38" t="s">
        <v>331</v>
      </c>
      <c r="H467" s="44">
        <v>43466</v>
      </c>
      <c r="I467" s="44">
        <v>43830</v>
      </c>
      <c r="J467" s="44">
        <v>43746</v>
      </c>
      <c r="K467" s="44">
        <v>43713</v>
      </c>
      <c r="L467" s="38" t="s">
        <v>313</v>
      </c>
      <c r="M467" s="38" t="s">
        <v>314</v>
      </c>
      <c r="N467" s="38" t="s">
        <v>34</v>
      </c>
      <c r="O467" s="45">
        <v>1779.84</v>
      </c>
      <c r="P467" s="34">
        <v>1779.84</v>
      </c>
      <c r="Q467" s="39"/>
      <c r="R467" s="39"/>
      <c r="S467" s="39"/>
      <c r="T467" s="39"/>
      <c r="U467" s="39"/>
      <c r="V467" s="40"/>
      <c r="W467" s="45"/>
      <c r="X467" s="38" t="s">
        <v>332</v>
      </c>
      <c r="Y467" s="46" t="s">
        <v>932</v>
      </c>
      <c r="Z467" s="47" t="s">
        <v>317</v>
      </c>
    </row>
    <row r="468" spans="1:26" s="30" customFormat="1" ht="30" x14ac:dyDescent="0.25">
      <c r="A468" s="70">
        <v>456</v>
      </c>
      <c r="B468" s="31" t="s">
        <v>308</v>
      </c>
      <c r="C468" s="38" t="s">
        <v>328</v>
      </c>
      <c r="D468" s="38"/>
      <c r="E468" s="38" t="s">
        <v>933</v>
      </c>
      <c r="F468" s="38" t="s">
        <v>934</v>
      </c>
      <c r="G468" s="38" t="s">
        <v>331</v>
      </c>
      <c r="H468" s="44">
        <v>43466</v>
      </c>
      <c r="I468" s="44">
        <v>43830</v>
      </c>
      <c r="J468" s="44">
        <v>43746</v>
      </c>
      <c r="K468" s="44">
        <v>43713</v>
      </c>
      <c r="L468" s="38" t="s">
        <v>313</v>
      </c>
      <c r="M468" s="38" t="s">
        <v>314</v>
      </c>
      <c r="N468" s="38" t="s">
        <v>34</v>
      </c>
      <c r="O468" s="45">
        <v>1011.1</v>
      </c>
      <c r="P468" s="34">
        <v>1011.1</v>
      </c>
      <c r="Q468" s="34"/>
      <c r="R468" s="34"/>
      <c r="S468" s="34"/>
      <c r="T468" s="34"/>
      <c r="U468" s="34"/>
      <c r="V468" s="35"/>
      <c r="W468" s="45"/>
      <c r="X468" s="38" t="s">
        <v>332</v>
      </c>
      <c r="Y468" s="46" t="s">
        <v>935</v>
      </c>
      <c r="Z468" s="47" t="s">
        <v>317</v>
      </c>
    </row>
    <row r="469" spans="1:26" s="30" customFormat="1" ht="45" x14ac:dyDescent="0.25">
      <c r="A469" s="70">
        <v>457</v>
      </c>
      <c r="B469" s="31" t="s">
        <v>308</v>
      </c>
      <c r="C469" s="38" t="s">
        <v>328</v>
      </c>
      <c r="D469" s="38"/>
      <c r="E469" s="38" t="s">
        <v>936</v>
      </c>
      <c r="F469" s="38" t="s">
        <v>937</v>
      </c>
      <c r="G469" s="38" t="s">
        <v>325</v>
      </c>
      <c r="H469" s="44">
        <v>43466</v>
      </c>
      <c r="I469" s="44">
        <v>43830</v>
      </c>
      <c r="J469" s="44">
        <v>43732</v>
      </c>
      <c r="K469" s="44">
        <v>43714</v>
      </c>
      <c r="L469" s="38" t="s">
        <v>313</v>
      </c>
      <c r="M469" s="38" t="s">
        <v>314</v>
      </c>
      <c r="N469" s="38" t="s">
        <v>34</v>
      </c>
      <c r="O469" s="45">
        <v>1020</v>
      </c>
      <c r="P469" s="34"/>
      <c r="Q469" s="34"/>
      <c r="R469" s="34">
        <v>1020</v>
      </c>
      <c r="S469" s="34"/>
      <c r="T469" s="34"/>
      <c r="U469" s="34"/>
      <c r="V469" s="35"/>
      <c r="W469" s="45"/>
      <c r="X469" s="38" t="s">
        <v>911</v>
      </c>
      <c r="Y469" s="46" t="s">
        <v>938</v>
      </c>
      <c r="Z469" s="47"/>
    </row>
    <row r="470" spans="1:26" s="30" customFormat="1" ht="30" x14ac:dyDescent="0.25">
      <c r="A470" s="70">
        <v>458</v>
      </c>
      <c r="B470" s="31" t="s">
        <v>308</v>
      </c>
      <c r="C470" s="38" t="s">
        <v>328</v>
      </c>
      <c r="D470" s="38"/>
      <c r="E470" s="38" t="s">
        <v>939</v>
      </c>
      <c r="F470" s="38" t="s">
        <v>940</v>
      </c>
      <c r="G470" s="38" t="s">
        <v>331</v>
      </c>
      <c r="H470" s="44">
        <v>43466</v>
      </c>
      <c r="I470" s="44">
        <v>43830</v>
      </c>
      <c r="J470" s="44">
        <v>43727</v>
      </c>
      <c r="K470" s="44">
        <v>43715</v>
      </c>
      <c r="L470" s="38" t="s">
        <v>320</v>
      </c>
      <c r="M470" s="31" t="s">
        <v>411</v>
      </c>
      <c r="N470" s="38"/>
      <c r="O470" s="45">
        <v>0</v>
      </c>
      <c r="P470" s="34">
        <v>0</v>
      </c>
      <c r="Q470" s="34"/>
      <c r="R470" s="34"/>
      <c r="S470" s="34"/>
      <c r="T470" s="34"/>
      <c r="U470" s="34"/>
      <c r="V470" s="35"/>
      <c r="W470" s="45"/>
      <c r="X470" s="38" t="s">
        <v>332</v>
      </c>
      <c r="Y470" s="46" t="s">
        <v>941</v>
      </c>
      <c r="Z470" s="47" t="s">
        <v>317</v>
      </c>
    </row>
    <row r="471" spans="1:26" s="30" customFormat="1" ht="30" x14ac:dyDescent="0.25">
      <c r="A471" s="70">
        <v>459</v>
      </c>
      <c r="B471" s="31" t="s">
        <v>308</v>
      </c>
      <c r="C471" s="38" t="s">
        <v>328</v>
      </c>
      <c r="D471" s="38"/>
      <c r="E471" s="38" t="s">
        <v>942</v>
      </c>
      <c r="F471" s="38" t="s">
        <v>943</v>
      </c>
      <c r="G471" s="38" t="s">
        <v>331</v>
      </c>
      <c r="H471" s="44">
        <v>43466</v>
      </c>
      <c r="I471" s="44">
        <v>43830</v>
      </c>
      <c r="J471" s="44">
        <v>43725</v>
      </c>
      <c r="K471" s="44">
        <v>43719</v>
      </c>
      <c r="L471" s="38" t="s">
        <v>313</v>
      </c>
      <c r="M471" s="38" t="s">
        <v>314</v>
      </c>
      <c r="N471" s="38" t="s">
        <v>34</v>
      </c>
      <c r="O471" s="45">
        <v>152.39000000000001</v>
      </c>
      <c r="P471" s="34">
        <v>152.39000000000001</v>
      </c>
      <c r="Q471" s="34"/>
      <c r="R471" s="34"/>
      <c r="S471" s="34"/>
      <c r="T471" s="34"/>
      <c r="U471" s="34"/>
      <c r="V471" s="35"/>
      <c r="W471" s="45"/>
      <c r="X471" s="38" t="s">
        <v>332</v>
      </c>
      <c r="Y471" s="46" t="s">
        <v>944</v>
      </c>
      <c r="Z471" s="47" t="s">
        <v>317</v>
      </c>
    </row>
    <row r="472" spans="1:26" s="30" customFormat="1" ht="30" x14ac:dyDescent="0.25">
      <c r="A472" s="70">
        <v>460</v>
      </c>
      <c r="B472" s="31" t="s">
        <v>308</v>
      </c>
      <c r="C472" s="38" t="s">
        <v>328</v>
      </c>
      <c r="D472" s="38"/>
      <c r="E472" s="38" t="s">
        <v>945</v>
      </c>
      <c r="F472" s="38" t="s">
        <v>946</v>
      </c>
      <c r="G472" s="38" t="s">
        <v>331</v>
      </c>
      <c r="H472" s="44">
        <v>43466</v>
      </c>
      <c r="I472" s="44">
        <v>43830</v>
      </c>
      <c r="J472" s="44">
        <v>43754</v>
      </c>
      <c r="K472" s="44">
        <v>43722</v>
      </c>
      <c r="L472" s="38" t="s">
        <v>313</v>
      </c>
      <c r="M472" s="38" t="s">
        <v>314</v>
      </c>
      <c r="N472" s="38" t="s">
        <v>34</v>
      </c>
      <c r="O472" s="45">
        <v>1462.03</v>
      </c>
      <c r="P472" s="34">
        <v>1462.03</v>
      </c>
      <c r="Q472" s="39"/>
      <c r="R472" s="39"/>
      <c r="S472" s="39"/>
      <c r="T472" s="39"/>
      <c r="U472" s="39"/>
      <c r="V472" s="40"/>
      <c r="W472" s="45"/>
      <c r="X472" s="38" t="s">
        <v>332</v>
      </c>
      <c r="Y472" s="46" t="s">
        <v>947</v>
      </c>
      <c r="Z472" s="47" t="s">
        <v>317</v>
      </c>
    </row>
    <row r="473" spans="1:26" s="30" customFormat="1" ht="30" x14ac:dyDescent="0.25">
      <c r="A473" s="70">
        <v>461</v>
      </c>
      <c r="B473" s="31" t="s">
        <v>308</v>
      </c>
      <c r="C473" s="38" t="s">
        <v>328</v>
      </c>
      <c r="D473" s="38"/>
      <c r="E473" s="38" t="s">
        <v>948</v>
      </c>
      <c r="F473" s="38" t="s">
        <v>949</v>
      </c>
      <c r="G473" s="38" t="s">
        <v>325</v>
      </c>
      <c r="H473" s="44">
        <v>43466</v>
      </c>
      <c r="I473" s="44">
        <v>43830</v>
      </c>
      <c r="J473" s="44">
        <v>43733</v>
      </c>
      <c r="K473" s="44">
        <v>43732</v>
      </c>
      <c r="L473" s="38" t="s">
        <v>313</v>
      </c>
      <c r="M473" s="38" t="s">
        <v>314</v>
      </c>
      <c r="N473" s="38" t="s">
        <v>34</v>
      </c>
      <c r="O473" s="45">
        <v>1500</v>
      </c>
      <c r="P473" s="34"/>
      <c r="Q473" s="34"/>
      <c r="R473" s="34"/>
      <c r="S473" s="34">
        <v>1500</v>
      </c>
      <c r="T473" s="34"/>
      <c r="U473" s="34"/>
      <c r="V473" s="35"/>
      <c r="W473" s="45"/>
      <c r="X473" s="38" t="s">
        <v>911</v>
      </c>
      <c r="Y473" s="46" t="s">
        <v>950</v>
      </c>
      <c r="Z473" s="47"/>
    </row>
    <row r="474" spans="1:26" s="30" customFormat="1" ht="30" x14ac:dyDescent="0.25">
      <c r="A474" s="70">
        <v>462</v>
      </c>
      <c r="B474" s="31" t="s">
        <v>308</v>
      </c>
      <c r="C474" s="38" t="s">
        <v>328</v>
      </c>
      <c r="D474" s="38"/>
      <c r="E474" s="38" t="s">
        <v>951</v>
      </c>
      <c r="F474" s="38" t="s">
        <v>952</v>
      </c>
      <c r="G474" s="38" t="s">
        <v>325</v>
      </c>
      <c r="H474" s="44">
        <v>43466</v>
      </c>
      <c r="I474" s="44">
        <v>43830</v>
      </c>
      <c r="J474" s="44">
        <v>43733</v>
      </c>
      <c r="K474" s="44">
        <v>43732</v>
      </c>
      <c r="L474" s="38" t="s">
        <v>313</v>
      </c>
      <c r="M474" s="38" t="s">
        <v>314</v>
      </c>
      <c r="N474" s="38" t="s">
        <v>34</v>
      </c>
      <c r="O474" s="45">
        <v>300</v>
      </c>
      <c r="P474" s="34"/>
      <c r="Q474" s="39"/>
      <c r="R474" s="39"/>
      <c r="S474" s="39">
        <v>300</v>
      </c>
      <c r="T474" s="39"/>
      <c r="U474" s="39"/>
      <c r="V474" s="40"/>
      <c r="W474" s="45"/>
      <c r="X474" s="38" t="s">
        <v>326</v>
      </c>
      <c r="Y474" s="46" t="s">
        <v>953</v>
      </c>
      <c r="Z474" s="47"/>
    </row>
    <row r="475" spans="1:26" s="30" customFormat="1" ht="45" x14ac:dyDescent="0.25">
      <c r="A475" s="70">
        <v>463</v>
      </c>
      <c r="B475" s="31" t="s">
        <v>308</v>
      </c>
      <c r="C475" s="38" t="s">
        <v>584</v>
      </c>
      <c r="D475" s="38"/>
      <c r="E475" s="38" t="s">
        <v>954</v>
      </c>
      <c r="F475" s="38" t="s">
        <v>955</v>
      </c>
      <c r="G475" s="38" t="s">
        <v>325</v>
      </c>
      <c r="H475" s="44">
        <v>43466</v>
      </c>
      <c r="I475" s="44">
        <v>43830</v>
      </c>
      <c r="J475" s="44">
        <v>43733</v>
      </c>
      <c r="K475" s="44">
        <v>43733</v>
      </c>
      <c r="L475" s="38" t="s">
        <v>313</v>
      </c>
      <c r="M475" s="38" t="s">
        <v>314</v>
      </c>
      <c r="N475" s="38" t="s">
        <v>34</v>
      </c>
      <c r="O475" s="45">
        <v>1500</v>
      </c>
      <c r="P475" s="34"/>
      <c r="Q475" s="34"/>
      <c r="R475" s="34"/>
      <c r="S475" s="34">
        <v>1500</v>
      </c>
      <c r="T475" s="34"/>
      <c r="U475" s="34"/>
      <c r="V475" s="35"/>
      <c r="W475" s="45"/>
      <c r="X475" s="38" t="s">
        <v>326</v>
      </c>
      <c r="Y475" s="46" t="s">
        <v>956</v>
      </c>
      <c r="Z475" s="47"/>
    </row>
    <row r="476" spans="1:26" s="30" customFormat="1" ht="30" x14ac:dyDescent="0.25">
      <c r="A476" s="70">
        <v>464</v>
      </c>
      <c r="B476" s="31" t="s">
        <v>308</v>
      </c>
      <c r="C476" s="38" t="s">
        <v>378</v>
      </c>
      <c r="D476" s="38"/>
      <c r="E476" s="38" t="s">
        <v>957</v>
      </c>
      <c r="F476" s="38" t="s">
        <v>958</v>
      </c>
      <c r="G476" s="38" t="s">
        <v>325</v>
      </c>
      <c r="H476" s="44">
        <v>43466</v>
      </c>
      <c r="I476" s="44">
        <v>43830</v>
      </c>
      <c r="J476" s="44">
        <v>43748</v>
      </c>
      <c r="K476" s="44">
        <v>43741</v>
      </c>
      <c r="L476" s="38" t="s">
        <v>959</v>
      </c>
      <c r="M476" s="38" t="s">
        <v>314</v>
      </c>
      <c r="N476" s="38" t="s">
        <v>34</v>
      </c>
      <c r="O476" s="45">
        <f>1000+500</f>
        <v>1500</v>
      </c>
      <c r="P476" s="34"/>
      <c r="Q476" s="39">
        <v>1000</v>
      </c>
      <c r="R476" s="39"/>
      <c r="S476" s="39"/>
      <c r="T476" s="39"/>
      <c r="U476" s="39"/>
      <c r="V476" s="40"/>
      <c r="W476" s="45"/>
      <c r="X476" s="38" t="s">
        <v>802</v>
      </c>
      <c r="Y476" s="46" t="s">
        <v>960</v>
      </c>
      <c r="Z476" s="47"/>
    </row>
    <row r="477" spans="1:26" s="30" customFormat="1" ht="30" x14ac:dyDescent="0.25">
      <c r="A477" s="70">
        <v>465</v>
      </c>
      <c r="B477" s="31" t="s">
        <v>308</v>
      </c>
      <c r="C477" s="38" t="s">
        <v>346</v>
      </c>
      <c r="D477" s="38"/>
      <c r="E477" s="38" t="s">
        <v>961</v>
      </c>
      <c r="F477" s="38" t="s">
        <v>962</v>
      </c>
      <c r="G477" s="38" t="s">
        <v>325</v>
      </c>
      <c r="H477" s="44">
        <v>43466</v>
      </c>
      <c r="I477" s="44">
        <v>43830</v>
      </c>
      <c r="J477" s="44">
        <v>43763</v>
      </c>
      <c r="K477" s="44">
        <v>43746</v>
      </c>
      <c r="L477" s="38" t="s">
        <v>313</v>
      </c>
      <c r="M477" s="38" t="s">
        <v>314</v>
      </c>
      <c r="N477" s="38" t="s">
        <v>34</v>
      </c>
      <c r="O477" s="45">
        <v>18446.36</v>
      </c>
      <c r="P477" s="34"/>
      <c r="Q477" s="34">
        <v>18446.36</v>
      </c>
      <c r="R477" s="34"/>
      <c r="S477" s="34"/>
      <c r="T477" s="34"/>
      <c r="U477" s="34"/>
      <c r="V477" s="35"/>
      <c r="W477" s="45"/>
      <c r="X477" s="38" t="s">
        <v>849</v>
      </c>
      <c r="Y477" s="46" t="s">
        <v>963</v>
      </c>
      <c r="Z477" s="47"/>
    </row>
    <row r="478" spans="1:26" s="30" customFormat="1" ht="30" x14ac:dyDescent="0.25">
      <c r="A478" s="70">
        <v>466</v>
      </c>
      <c r="B478" s="31" t="s">
        <v>308</v>
      </c>
      <c r="C478" s="38" t="s">
        <v>634</v>
      </c>
      <c r="D478" s="38"/>
      <c r="E478" s="38" t="s">
        <v>964</v>
      </c>
      <c r="F478" s="38" t="s">
        <v>965</v>
      </c>
      <c r="G478" s="38" t="s">
        <v>325</v>
      </c>
      <c r="H478" s="44">
        <v>43466</v>
      </c>
      <c r="I478" s="44">
        <v>43830</v>
      </c>
      <c r="J478" s="44">
        <v>43748</v>
      </c>
      <c r="K478" s="44">
        <v>43747</v>
      </c>
      <c r="L478" s="38" t="s">
        <v>313</v>
      </c>
      <c r="M478" s="38" t="s">
        <v>314</v>
      </c>
      <c r="N478" s="38" t="s">
        <v>34</v>
      </c>
      <c r="O478" s="45">
        <v>2337.9700000000003</v>
      </c>
      <c r="P478" s="34"/>
      <c r="Q478" s="34">
        <v>2337.9700000000003</v>
      </c>
      <c r="R478" s="34"/>
      <c r="S478" s="34"/>
      <c r="T478" s="34"/>
      <c r="U478" s="34"/>
      <c r="V478" s="35"/>
      <c r="W478" s="45"/>
      <c r="X478" s="38" t="s">
        <v>707</v>
      </c>
      <c r="Y478" s="46" t="s">
        <v>966</v>
      </c>
      <c r="Z478" s="47"/>
    </row>
    <row r="479" spans="1:26" s="30" customFormat="1" ht="30" x14ac:dyDescent="0.25">
      <c r="A479" s="70">
        <v>467</v>
      </c>
      <c r="B479" s="31" t="s">
        <v>308</v>
      </c>
      <c r="C479" s="38" t="s">
        <v>328</v>
      </c>
      <c r="D479" s="38"/>
      <c r="E479" s="38" t="s">
        <v>967</v>
      </c>
      <c r="F479" s="38" t="s">
        <v>968</v>
      </c>
      <c r="G479" s="38" t="s">
        <v>331</v>
      </c>
      <c r="H479" s="44">
        <v>43466</v>
      </c>
      <c r="I479" s="44">
        <v>43830</v>
      </c>
      <c r="J479" s="44">
        <v>43902</v>
      </c>
      <c r="K479" s="44">
        <v>43747</v>
      </c>
      <c r="L479" s="38" t="s">
        <v>925</v>
      </c>
      <c r="M479" s="38" t="s">
        <v>314</v>
      </c>
      <c r="N479" s="38" t="s">
        <v>34</v>
      </c>
      <c r="O479" s="45">
        <f>110.3+9600</f>
        <v>9710.2999999999993</v>
      </c>
      <c r="P479" s="34">
        <f>110.3+9600</f>
        <v>9710.2999999999993</v>
      </c>
      <c r="Q479" s="34"/>
      <c r="R479" s="34"/>
      <c r="S479" s="34"/>
      <c r="T479" s="34"/>
      <c r="U479" s="34"/>
      <c r="V479" s="35" t="s">
        <v>34</v>
      </c>
      <c r="W479" s="45">
        <f>8508.7+11509</f>
        <v>20017.7</v>
      </c>
      <c r="X479" s="38" t="s">
        <v>332</v>
      </c>
      <c r="Y479" s="46" t="s">
        <v>969</v>
      </c>
      <c r="Z479" s="47" t="s">
        <v>317</v>
      </c>
    </row>
    <row r="480" spans="1:26" s="30" customFormat="1" ht="30" x14ac:dyDescent="0.25">
      <c r="A480" s="70">
        <v>468</v>
      </c>
      <c r="B480" s="31" t="s">
        <v>308</v>
      </c>
      <c r="C480" s="38" t="s">
        <v>696</v>
      </c>
      <c r="D480" s="38"/>
      <c r="E480" s="38" t="s">
        <v>970</v>
      </c>
      <c r="F480" s="38" t="s">
        <v>971</v>
      </c>
      <c r="G480" s="38" t="s">
        <v>325</v>
      </c>
      <c r="H480" s="44">
        <v>43466</v>
      </c>
      <c r="I480" s="44">
        <v>43830</v>
      </c>
      <c r="J480" s="44">
        <v>43762</v>
      </c>
      <c r="K480" s="44">
        <v>43748</v>
      </c>
      <c r="L480" s="38" t="s">
        <v>428</v>
      </c>
      <c r="M480" s="31" t="s">
        <v>411</v>
      </c>
      <c r="N480" s="38" t="s">
        <v>34</v>
      </c>
      <c r="O480" s="45">
        <v>2435.54</v>
      </c>
      <c r="P480" s="34"/>
      <c r="Q480" s="34">
        <v>2435.54</v>
      </c>
      <c r="R480" s="34"/>
      <c r="S480" s="34"/>
      <c r="T480" s="34"/>
      <c r="U480" s="34"/>
      <c r="V480" s="35"/>
      <c r="W480" s="45"/>
      <c r="X480" s="38" t="s">
        <v>463</v>
      </c>
      <c r="Y480" s="46" t="s">
        <v>972</v>
      </c>
      <c r="Z480" s="47"/>
    </row>
    <row r="481" spans="1:26" s="30" customFormat="1" ht="30" x14ac:dyDescent="0.25">
      <c r="A481" s="70">
        <v>469</v>
      </c>
      <c r="B481" s="31" t="s">
        <v>308</v>
      </c>
      <c r="C481" s="38" t="s">
        <v>577</v>
      </c>
      <c r="D481" s="38"/>
      <c r="E481" s="38" t="s">
        <v>973</v>
      </c>
      <c r="F481" s="38" t="s">
        <v>974</v>
      </c>
      <c r="G481" s="38" t="s">
        <v>325</v>
      </c>
      <c r="H481" s="44">
        <v>43466</v>
      </c>
      <c r="I481" s="44">
        <v>43830</v>
      </c>
      <c r="J481" s="44">
        <v>43753</v>
      </c>
      <c r="K481" s="44">
        <v>43753</v>
      </c>
      <c r="L481" s="38" t="s">
        <v>313</v>
      </c>
      <c r="M481" s="38" t="s">
        <v>314</v>
      </c>
      <c r="N481" s="38" t="s">
        <v>34</v>
      </c>
      <c r="O481" s="45">
        <v>1687.75</v>
      </c>
      <c r="P481" s="34"/>
      <c r="Q481" s="39"/>
      <c r="R481" s="39"/>
      <c r="S481" s="39">
        <v>1687.75</v>
      </c>
      <c r="T481" s="39"/>
      <c r="U481" s="39"/>
      <c r="V481" s="40"/>
      <c r="W481" s="45"/>
      <c r="X481" s="38" t="s">
        <v>389</v>
      </c>
      <c r="Y481" s="46" t="s">
        <v>975</v>
      </c>
      <c r="Z481" s="47"/>
    </row>
    <row r="482" spans="1:26" s="30" customFormat="1" x14ac:dyDescent="0.25">
      <c r="A482" s="70">
        <v>470</v>
      </c>
      <c r="B482" s="31" t="s">
        <v>308</v>
      </c>
      <c r="C482" s="38" t="s">
        <v>976</v>
      </c>
      <c r="D482" s="38"/>
      <c r="E482" s="38" t="s">
        <v>977</v>
      </c>
      <c r="F482" s="38" t="s">
        <v>978</v>
      </c>
      <c r="G482" s="38" t="s">
        <v>325</v>
      </c>
      <c r="H482" s="44">
        <v>43466</v>
      </c>
      <c r="I482" s="44">
        <v>43830</v>
      </c>
      <c r="J482" s="44">
        <v>43762</v>
      </c>
      <c r="K482" s="44">
        <v>43761</v>
      </c>
      <c r="L482" s="38" t="s">
        <v>313</v>
      </c>
      <c r="M482" s="38" t="s">
        <v>314</v>
      </c>
      <c r="N482" s="38" t="s">
        <v>34</v>
      </c>
      <c r="O482" s="45">
        <v>200</v>
      </c>
      <c r="P482" s="34"/>
      <c r="Q482" s="34"/>
      <c r="R482" s="34">
        <v>200</v>
      </c>
      <c r="S482" s="34"/>
      <c r="T482" s="34"/>
      <c r="U482" s="34"/>
      <c r="V482" s="35"/>
      <c r="W482" s="45"/>
      <c r="X482" s="38" t="s">
        <v>979</v>
      </c>
      <c r="Y482" s="46" t="s">
        <v>980</v>
      </c>
      <c r="Z482" s="47"/>
    </row>
    <row r="483" spans="1:26" s="30" customFormat="1" ht="30" x14ac:dyDescent="0.25">
      <c r="A483" s="70">
        <v>471</v>
      </c>
      <c r="B483" s="31" t="s">
        <v>308</v>
      </c>
      <c r="C483" s="38" t="s">
        <v>486</v>
      </c>
      <c r="D483" s="38"/>
      <c r="E483" s="38" t="s">
        <v>981</v>
      </c>
      <c r="F483" s="38" t="s">
        <v>982</v>
      </c>
      <c r="G483" s="38" t="s">
        <v>325</v>
      </c>
      <c r="H483" s="44">
        <v>43466</v>
      </c>
      <c r="I483" s="44">
        <v>43830</v>
      </c>
      <c r="J483" s="44">
        <v>43769</v>
      </c>
      <c r="K483" s="44">
        <v>43766</v>
      </c>
      <c r="L483" s="38" t="s">
        <v>313</v>
      </c>
      <c r="M483" s="38" t="s">
        <v>314</v>
      </c>
      <c r="N483" s="38" t="s">
        <v>34</v>
      </c>
      <c r="O483" s="45">
        <v>455</v>
      </c>
      <c r="P483" s="34"/>
      <c r="Q483" s="39"/>
      <c r="R483" s="39">
        <v>455</v>
      </c>
      <c r="S483" s="39"/>
      <c r="T483" s="39"/>
      <c r="U483" s="39"/>
      <c r="V483" s="40"/>
      <c r="W483" s="45"/>
      <c r="X483" s="38" t="s">
        <v>727</v>
      </c>
      <c r="Y483" s="46" t="s">
        <v>983</v>
      </c>
      <c r="Z483" s="47"/>
    </row>
    <row r="484" spans="1:26" s="30" customFormat="1" ht="30" x14ac:dyDescent="0.25">
      <c r="A484" s="70">
        <v>472</v>
      </c>
      <c r="B484" s="31" t="s">
        <v>308</v>
      </c>
      <c r="C484" s="38" t="s">
        <v>328</v>
      </c>
      <c r="D484" s="38"/>
      <c r="E484" s="38" t="s">
        <v>984</v>
      </c>
      <c r="F484" s="38" t="s">
        <v>985</v>
      </c>
      <c r="G484" s="38" t="s">
        <v>331</v>
      </c>
      <c r="H484" s="44">
        <v>43466</v>
      </c>
      <c r="I484" s="44">
        <v>43830</v>
      </c>
      <c r="J484" s="44">
        <v>43829</v>
      </c>
      <c r="K484" s="44">
        <v>43774</v>
      </c>
      <c r="L484" s="38" t="s">
        <v>313</v>
      </c>
      <c r="M484" s="38" t="s">
        <v>411</v>
      </c>
      <c r="N484" s="38" t="s">
        <v>34</v>
      </c>
      <c r="O484" s="45">
        <f>1282.22+312.42</f>
        <v>1594.64</v>
      </c>
      <c r="P484" s="34">
        <f>1282.22+312.42</f>
        <v>1594.64</v>
      </c>
      <c r="Q484" s="39"/>
      <c r="R484" s="39"/>
      <c r="S484" s="39"/>
      <c r="T484" s="39"/>
      <c r="U484" s="39"/>
      <c r="V484" s="40"/>
      <c r="W484" s="45"/>
      <c r="X484" s="38" t="s">
        <v>332</v>
      </c>
      <c r="Y484" s="46" t="s">
        <v>986</v>
      </c>
      <c r="Z484" s="47" t="s">
        <v>317</v>
      </c>
    </row>
    <row r="485" spans="1:26" s="30" customFormat="1" ht="30" x14ac:dyDescent="0.25">
      <c r="A485" s="70">
        <v>473</v>
      </c>
      <c r="B485" s="31" t="s">
        <v>308</v>
      </c>
      <c r="C485" s="38" t="s">
        <v>634</v>
      </c>
      <c r="D485" s="38"/>
      <c r="E485" s="38" t="s">
        <v>987</v>
      </c>
      <c r="F485" s="38" t="s">
        <v>988</v>
      </c>
      <c r="G485" s="38" t="s">
        <v>312</v>
      </c>
      <c r="H485" s="44">
        <v>43466</v>
      </c>
      <c r="I485" s="44">
        <v>43830</v>
      </c>
      <c r="J485" s="44">
        <v>43784</v>
      </c>
      <c r="K485" s="44">
        <v>43782</v>
      </c>
      <c r="L485" s="38" t="s">
        <v>959</v>
      </c>
      <c r="M485" s="38" t="s">
        <v>411</v>
      </c>
      <c r="N485" s="38" t="s">
        <v>34</v>
      </c>
      <c r="O485" s="45">
        <f>1716.32+837.58</f>
        <v>2553.9</v>
      </c>
      <c r="P485" s="34"/>
      <c r="Q485" s="39">
        <f>1716.32+837.58</f>
        <v>2553.9</v>
      </c>
      <c r="R485" s="39"/>
      <c r="S485" s="39"/>
      <c r="T485" s="39"/>
      <c r="U485" s="39"/>
      <c r="V485" s="40" t="s">
        <v>34</v>
      </c>
      <c r="W485" s="45">
        <v>109</v>
      </c>
      <c r="X485" s="38" t="s">
        <v>707</v>
      </c>
      <c r="Y485" s="46" t="s">
        <v>989</v>
      </c>
      <c r="Z485" s="47"/>
    </row>
    <row r="486" spans="1:26" s="30" customFormat="1" ht="45" x14ac:dyDescent="0.25">
      <c r="A486" s="70">
        <v>474</v>
      </c>
      <c r="B486" s="31" t="s">
        <v>308</v>
      </c>
      <c r="C486" s="38" t="s">
        <v>328</v>
      </c>
      <c r="D486" s="38"/>
      <c r="E486" s="38" t="s">
        <v>990</v>
      </c>
      <c r="F486" s="38" t="s">
        <v>991</v>
      </c>
      <c r="G486" s="38" t="s">
        <v>331</v>
      </c>
      <c r="H486" s="44">
        <v>43466</v>
      </c>
      <c r="I486" s="44">
        <v>43830</v>
      </c>
      <c r="J486" s="44">
        <v>43783</v>
      </c>
      <c r="K486" s="44">
        <v>43783</v>
      </c>
      <c r="L486" s="38" t="s">
        <v>313</v>
      </c>
      <c r="M486" s="38" t="s">
        <v>411</v>
      </c>
      <c r="N486" s="38" t="s">
        <v>34</v>
      </c>
      <c r="O486" s="45">
        <v>1317</v>
      </c>
      <c r="P486" s="34">
        <v>1317</v>
      </c>
      <c r="Q486" s="39"/>
      <c r="R486" s="39"/>
      <c r="S486" s="39"/>
      <c r="T486" s="39"/>
      <c r="U486" s="39"/>
      <c r="V486" s="40"/>
      <c r="W486" s="45"/>
      <c r="X486" s="38" t="s">
        <v>332</v>
      </c>
      <c r="Y486" s="46" t="s">
        <v>992</v>
      </c>
      <c r="Z486" s="47" t="s">
        <v>317</v>
      </c>
    </row>
    <row r="487" spans="1:26" s="30" customFormat="1" ht="60" x14ac:dyDescent="0.25">
      <c r="A487" s="70">
        <v>475</v>
      </c>
      <c r="B487" s="31" t="s">
        <v>308</v>
      </c>
      <c r="C487" s="38" t="s">
        <v>328</v>
      </c>
      <c r="D487" s="38"/>
      <c r="E487" s="38" t="s">
        <v>993</v>
      </c>
      <c r="F487" s="38" t="s">
        <v>994</v>
      </c>
      <c r="G487" s="38" t="s">
        <v>331</v>
      </c>
      <c r="H487" s="44">
        <v>43466</v>
      </c>
      <c r="I487" s="44">
        <v>43830</v>
      </c>
      <c r="J487" s="44">
        <v>43783</v>
      </c>
      <c r="K487" s="44">
        <v>43783</v>
      </c>
      <c r="L487" s="38" t="s">
        <v>525</v>
      </c>
      <c r="M487" s="38" t="s">
        <v>411</v>
      </c>
      <c r="N487" s="38" t="s">
        <v>34</v>
      </c>
      <c r="O487" s="45">
        <v>7000</v>
      </c>
      <c r="P487" s="34">
        <v>7000</v>
      </c>
      <c r="Q487" s="39"/>
      <c r="R487" s="39"/>
      <c r="S487" s="39"/>
      <c r="T487" s="39"/>
      <c r="U487" s="39"/>
      <c r="V487" s="40" t="s">
        <v>34</v>
      </c>
      <c r="W487" s="45">
        <v>8109</v>
      </c>
      <c r="X487" s="38" t="s">
        <v>332</v>
      </c>
      <c r="Y487" s="46" t="s">
        <v>995</v>
      </c>
      <c r="Z487" s="47" t="s">
        <v>317</v>
      </c>
    </row>
    <row r="488" spans="1:26" s="30" customFormat="1" ht="30" x14ac:dyDescent="0.25">
      <c r="A488" s="70">
        <v>476</v>
      </c>
      <c r="B488" s="31" t="s">
        <v>308</v>
      </c>
      <c r="C488" s="38" t="s">
        <v>322</v>
      </c>
      <c r="D488" s="38"/>
      <c r="E488" s="38" t="s">
        <v>996</v>
      </c>
      <c r="F488" s="38" t="s">
        <v>997</v>
      </c>
      <c r="G488" s="38" t="s">
        <v>325</v>
      </c>
      <c r="H488" s="44">
        <v>43466</v>
      </c>
      <c r="I488" s="44">
        <v>43830</v>
      </c>
      <c r="J488" s="44">
        <v>43789</v>
      </c>
      <c r="K488" s="44">
        <v>43784</v>
      </c>
      <c r="L488" s="38" t="s">
        <v>313</v>
      </c>
      <c r="M488" s="38" t="s">
        <v>314</v>
      </c>
      <c r="N488" s="38" t="s">
        <v>34</v>
      </c>
      <c r="O488" s="45">
        <v>1287.31</v>
      </c>
      <c r="P488" s="34"/>
      <c r="Q488" s="39">
        <v>1287.31</v>
      </c>
      <c r="R488" s="39"/>
      <c r="S488" s="39"/>
      <c r="T488" s="39"/>
      <c r="U488" s="39"/>
      <c r="V488" s="40"/>
      <c r="W488" s="45"/>
      <c r="X488" s="38" t="s">
        <v>807</v>
      </c>
      <c r="Y488" s="46" t="s">
        <v>998</v>
      </c>
      <c r="Z488" s="47"/>
    </row>
    <row r="489" spans="1:26" s="30" customFormat="1" x14ac:dyDescent="0.25">
      <c r="A489" s="70">
        <v>477</v>
      </c>
      <c r="B489" s="31" t="s">
        <v>308</v>
      </c>
      <c r="C489" s="38" t="s">
        <v>328</v>
      </c>
      <c r="D489" s="38"/>
      <c r="E489" s="38" t="s">
        <v>999</v>
      </c>
      <c r="F489" s="38" t="s">
        <v>1000</v>
      </c>
      <c r="G489" s="38" t="s">
        <v>331</v>
      </c>
      <c r="H489" s="44">
        <v>43466</v>
      </c>
      <c r="I489" s="44">
        <v>43830</v>
      </c>
      <c r="J489" s="44">
        <v>43794</v>
      </c>
      <c r="K489" s="44">
        <v>43784</v>
      </c>
      <c r="L489" s="38" t="s">
        <v>313</v>
      </c>
      <c r="M489" s="38" t="s">
        <v>314</v>
      </c>
      <c r="N489" s="38" t="s">
        <v>34</v>
      </c>
      <c r="O489" s="45">
        <v>75000</v>
      </c>
      <c r="P489" s="34">
        <v>75000</v>
      </c>
      <c r="Q489" s="39"/>
      <c r="R489" s="39"/>
      <c r="S489" s="39"/>
      <c r="T489" s="39"/>
      <c r="U489" s="39"/>
      <c r="V489" s="40"/>
      <c r="W489" s="45"/>
      <c r="X489" s="38" t="s">
        <v>332</v>
      </c>
      <c r="Y489" s="46" t="s">
        <v>1001</v>
      </c>
      <c r="Z489" s="47" t="s">
        <v>317</v>
      </c>
    </row>
    <row r="490" spans="1:26" s="30" customFormat="1" ht="30" x14ac:dyDescent="0.25">
      <c r="A490" s="70">
        <v>478</v>
      </c>
      <c r="B490" s="31" t="s">
        <v>308</v>
      </c>
      <c r="C490" s="38" t="s">
        <v>328</v>
      </c>
      <c r="D490" s="38"/>
      <c r="E490" s="38" t="s">
        <v>1002</v>
      </c>
      <c r="F490" s="38" t="s">
        <v>1003</v>
      </c>
      <c r="G490" s="38" t="s">
        <v>331</v>
      </c>
      <c r="H490" s="44">
        <v>43466</v>
      </c>
      <c r="I490" s="44">
        <v>43830</v>
      </c>
      <c r="J490" s="44">
        <v>43819</v>
      </c>
      <c r="K490" s="44">
        <v>43784</v>
      </c>
      <c r="L490" s="38" t="s">
        <v>313</v>
      </c>
      <c r="M490" s="38" t="s">
        <v>314</v>
      </c>
      <c r="N490" s="38" t="s">
        <v>34</v>
      </c>
      <c r="O490" s="45">
        <v>430</v>
      </c>
      <c r="P490" s="34">
        <v>430</v>
      </c>
      <c r="Q490" s="39"/>
      <c r="R490" s="39"/>
      <c r="S490" s="39"/>
      <c r="T490" s="39"/>
      <c r="U490" s="39"/>
      <c r="V490" s="40"/>
      <c r="W490" s="45"/>
      <c r="X490" s="38" t="s">
        <v>332</v>
      </c>
      <c r="Y490" s="46" t="s">
        <v>1004</v>
      </c>
      <c r="Z490" s="47" t="s">
        <v>317</v>
      </c>
    </row>
    <row r="491" spans="1:26" s="30" customFormat="1" x14ac:dyDescent="0.25">
      <c r="A491" s="70">
        <v>479</v>
      </c>
      <c r="B491" s="31" t="s">
        <v>308</v>
      </c>
      <c r="C491" s="38" t="s">
        <v>328</v>
      </c>
      <c r="D491" s="38"/>
      <c r="E491" s="38" t="s">
        <v>1005</v>
      </c>
      <c r="F491" s="38" t="s">
        <v>1006</v>
      </c>
      <c r="G491" s="38" t="s">
        <v>331</v>
      </c>
      <c r="H491" s="44">
        <v>43466</v>
      </c>
      <c r="I491" s="44">
        <v>43830</v>
      </c>
      <c r="J491" s="44">
        <v>43796</v>
      </c>
      <c r="K491" s="44">
        <v>43796</v>
      </c>
      <c r="L491" s="38" t="s">
        <v>313</v>
      </c>
      <c r="M491" s="38" t="s">
        <v>314</v>
      </c>
      <c r="N491" s="38" t="s">
        <v>34</v>
      </c>
      <c r="O491" s="45">
        <v>1227.8900000000001</v>
      </c>
      <c r="P491" s="34">
        <v>1227.8900000000001</v>
      </c>
      <c r="Q491" s="39"/>
      <c r="R491" s="39"/>
      <c r="S491" s="39"/>
      <c r="T491" s="39"/>
      <c r="U491" s="39"/>
      <c r="V491" s="40"/>
      <c r="W491" s="45"/>
      <c r="X491" s="38" t="s">
        <v>332</v>
      </c>
      <c r="Y491" s="46" t="s">
        <v>1007</v>
      </c>
      <c r="Z491" s="47" t="s">
        <v>317</v>
      </c>
    </row>
    <row r="492" spans="1:26" s="30" customFormat="1" ht="30" x14ac:dyDescent="0.25">
      <c r="A492" s="70">
        <v>480</v>
      </c>
      <c r="B492" s="31" t="s">
        <v>308</v>
      </c>
      <c r="C492" s="38" t="s">
        <v>328</v>
      </c>
      <c r="D492" s="38"/>
      <c r="E492" s="38" t="s">
        <v>1008</v>
      </c>
      <c r="F492" s="38" t="s">
        <v>1009</v>
      </c>
      <c r="G492" s="38" t="s">
        <v>331</v>
      </c>
      <c r="H492" s="44">
        <v>43466</v>
      </c>
      <c r="I492" s="44">
        <v>43830</v>
      </c>
      <c r="J492" s="44">
        <v>43854</v>
      </c>
      <c r="K492" s="44">
        <v>43800</v>
      </c>
      <c r="L492" s="38" t="s">
        <v>313</v>
      </c>
      <c r="M492" s="38" t="s">
        <v>314</v>
      </c>
      <c r="N492" s="38" t="s">
        <v>34</v>
      </c>
      <c r="O492" s="45">
        <v>1312.65</v>
      </c>
      <c r="P492" s="34">
        <v>1312.65</v>
      </c>
      <c r="Q492" s="39"/>
      <c r="R492" s="39"/>
      <c r="S492" s="39"/>
      <c r="T492" s="39"/>
      <c r="U492" s="39"/>
      <c r="V492" s="40"/>
      <c r="W492" s="45"/>
      <c r="X492" s="38" t="s">
        <v>332</v>
      </c>
      <c r="Y492" s="46" t="s">
        <v>1010</v>
      </c>
      <c r="Z492" s="47" t="s">
        <v>317</v>
      </c>
    </row>
    <row r="493" spans="1:26" s="30" customFormat="1" ht="30" x14ac:dyDescent="0.25">
      <c r="A493" s="70">
        <v>481</v>
      </c>
      <c r="B493" s="31" t="s">
        <v>308</v>
      </c>
      <c r="C493" s="38" t="s">
        <v>322</v>
      </c>
      <c r="D493" s="38"/>
      <c r="E493" s="38" t="s">
        <v>1011</v>
      </c>
      <c r="F493" s="38" t="s">
        <v>1012</v>
      </c>
      <c r="G493" s="38" t="s">
        <v>312</v>
      </c>
      <c r="H493" s="44">
        <v>43466</v>
      </c>
      <c r="I493" s="44">
        <v>43830</v>
      </c>
      <c r="J493" s="44">
        <v>43801</v>
      </c>
      <c r="K493" s="44">
        <v>43801</v>
      </c>
      <c r="L493" s="38" t="s">
        <v>313</v>
      </c>
      <c r="M493" s="38" t="s">
        <v>314</v>
      </c>
      <c r="N493" s="38" t="s">
        <v>34</v>
      </c>
      <c r="O493" s="45">
        <v>1314.53</v>
      </c>
      <c r="P493" s="34"/>
      <c r="Q493" s="39">
        <v>1314.53</v>
      </c>
      <c r="R493" s="39"/>
      <c r="S493" s="39"/>
      <c r="T493" s="39"/>
      <c r="U493" s="39"/>
      <c r="V493" s="40"/>
      <c r="W493" s="45"/>
      <c r="X493" s="38" t="s">
        <v>807</v>
      </c>
      <c r="Y493" s="46" t="s">
        <v>1013</v>
      </c>
      <c r="Z493" s="47"/>
    </row>
    <row r="494" spans="1:26" s="30" customFormat="1" ht="75" x14ac:dyDescent="0.25">
      <c r="A494" s="70">
        <v>482</v>
      </c>
      <c r="B494" s="31" t="s">
        <v>308</v>
      </c>
      <c r="C494" s="38" t="s">
        <v>328</v>
      </c>
      <c r="D494" s="38"/>
      <c r="E494" s="38" t="s">
        <v>1014</v>
      </c>
      <c r="F494" s="38" t="s">
        <v>1015</v>
      </c>
      <c r="G494" s="38" t="s">
        <v>331</v>
      </c>
      <c r="H494" s="44">
        <v>43466</v>
      </c>
      <c r="I494" s="44">
        <v>43830</v>
      </c>
      <c r="J494" s="44">
        <v>43845</v>
      </c>
      <c r="K494" s="44">
        <v>43814</v>
      </c>
      <c r="L494" s="38" t="s">
        <v>416</v>
      </c>
      <c r="M494" s="38" t="s">
        <v>411</v>
      </c>
      <c r="N494" s="38" t="s">
        <v>34</v>
      </c>
      <c r="O494" s="45">
        <f>0+172.2+324.17+1400.36+1526.53</f>
        <v>3423.26</v>
      </c>
      <c r="P494" s="34">
        <f>0+172.2+324.17+1400.36+1526.53</f>
        <v>3423.26</v>
      </c>
      <c r="Q494" s="39"/>
      <c r="R494" s="39"/>
      <c r="S494" s="39"/>
      <c r="T494" s="39"/>
      <c r="U494" s="39"/>
      <c r="V494" s="40"/>
      <c r="W494" s="45"/>
      <c r="X494" s="38" t="s">
        <v>332</v>
      </c>
      <c r="Y494" s="46" t="s">
        <v>1016</v>
      </c>
      <c r="Z494" s="47" t="s">
        <v>317</v>
      </c>
    </row>
    <row r="495" spans="1:26" s="30" customFormat="1" ht="30" x14ac:dyDescent="0.25">
      <c r="A495" s="70">
        <v>483</v>
      </c>
      <c r="B495" s="31" t="s">
        <v>308</v>
      </c>
      <c r="C495" s="38" t="s">
        <v>328</v>
      </c>
      <c r="D495" s="38"/>
      <c r="E495" s="38" t="s">
        <v>1017</v>
      </c>
      <c r="F495" s="38" t="s">
        <v>1018</v>
      </c>
      <c r="G495" s="38" t="s">
        <v>331</v>
      </c>
      <c r="H495" s="44">
        <v>43466</v>
      </c>
      <c r="I495" s="44">
        <v>43830</v>
      </c>
      <c r="J495" s="44">
        <v>43850</v>
      </c>
      <c r="K495" s="44">
        <v>43814</v>
      </c>
      <c r="L495" s="38" t="s">
        <v>313</v>
      </c>
      <c r="M495" s="38" t="s">
        <v>314</v>
      </c>
      <c r="N495" s="38" t="s">
        <v>34</v>
      </c>
      <c r="O495" s="45">
        <f>33.53+226.47</f>
        <v>260</v>
      </c>
      <c r="P495" s="34">
        <f>33.53+226.47</f>
        <v>260</v>
      </c>
      <c r="Q495" s="39"/>
      <c r="R495" s="39"/>
      <c r="S495" s="39"/>
      <c r="T495" s="39"/>
      <c r="U495" s="39"/>
      <c r="V495" s="40"/>
      <c r="W495" s="45"/>
      <c r="X495" s="38" t="s">
        <v>332</v>
      </c>
      <c r="Y495" s="46" t="s">
        <v>1019</v>
      </c>
      <c r="Z495" s="47" t="s">
        <v>317</v>
      </c>
    </row>
    <row r="496" spans="1:26" s="30" customFormat="1" x14ac:dyDescent="0.25">
      <c r="A496" s="70">
        <v>484</v>
      </c>
      <c r="B496" s="31" t="s">
        <v>308</v>
      </c>
      <c r="C496" s="38" t="s">
        <v>328</v>
      </c>
      <c r="D496" s="38"/>
      <c r="E496" s="38" t="s">
        <v>1020</v>
      </c>
      <c r="F496" s="38" t="s">
        <v>1021</v>
      </c>
      <c r="G496" s="38" t="s">
        <v>325</v>
      </c>
      <c r="H496" s="44">
        <v>43466</v>
      </c>
      <c r="I496" s="44">
        <v>43830</v>
      </c>
      <c r="J496" s="44">
        <v>43882</v>
      </c>
      <c r="K496" s="44">
        <v>43815</v>
      </c>
      <c r="L496" s="38" t="s">
        <v>313</v>
      </c>
      <c r="M496" s="38" t="s">
        <v>314</v>
      </c>
      <c r="N496" s="38" t="s">
        <v>34</v>
      </c>
      <c r="O496" s="45">
        <v>300</v>
      </c>
      <c r="P496" s="34"/>
      <c r="Q496" s="39"/>
      <c r="R496" s="39"/>
      <c r="S496" s="39"/>
      <c r="T496" s="39"/>
      <c r="U496" s="39"/>
      <c r="V496" s="40"/>
      <c r="W496" s="45"/>
      <c r="X496" s="38" t="s">
        <v>911</v>
      </c>
      <c r="Y496" s="46" t="s">
        <v>1022</v>
      </c>
      <c r="Z496" s="47"/>
    </row>
    <row r="497" spans="1:26" s="30" customFormat="1" ht="30" x14ac:dyDescent="0.25">
      <c r="A497" s="70">
        <v>485</v>
      </c>
      <c r="B497" s="31" t="s">
        <v>308</v>
      </c>
      <c r="C497" s="38" t="s">
        <v>328</v>
      </c>
      <c r="D497" s="38"/>
      <c r="E497" s="38" t="s">
        <v>1023</v>
      </c>
      <c r="F497" s="38" t="s">
        <v>1024</v>
      </c>
      <c r="G497" s="38" t="s">
        <v>325</v>
      </c>
      <c r="H497" s="44">
        <v>43466</v>
      </c>
      <c r="I497" s="44">
        <v>43830</v>
      </c>
      <c r="J497" s="44">
        <v>43882</v>
      </c>
      <c r="K497" s="44">
        <v>43815</v>
      </c>
      <c r="L497" s="38" t="s">
        <v>313</v>
      </c>
      <c r="M497" s="38" t="s">
        <v>314</v>
      </c>
      <c r="N497" s="38" t="s">
        <v>34</v>
      </c>
      <c r="O497" s="45">
        <v>300</v>
      </c>
      <c r="P497" s="34"/>
      <c r="Q497" s="39"/>
      <c r="R497" s="39"/>
      <c r="S497" s="39"/>
      <c r="T497" s="39"/>
      <c r="U497" s="39"/>
      <c r="V497" s="40"/>
      <c r="W497" s="45"/>
      <c r="X497" s="38" t="s">
        <v>911</v>
      </c>
      <c r="Y497" s="46" t="s">
        <v>1025</v>
      </c>
      <c r="Z497" s="47"/>
    </row>
    <row r="498" spans="1:26" s="30" customFormat="1" ht="30" x14ac:dyDescent="0.25">
      <c r="A498" s="70">
        <v>486</v>
      </c>
      <c r="B498" s="31" t="s">
        <v>308</v>
      </c>
      <c r="C498" s="38" t="s">
        <v>328</v>
      </c>
      <c r="D498" s="38"/>
      <c r="E498" s="38" t="s">
        <v>1026</v>
      </c>
      <c r="F498" s="38" t="s">
        <v>1027</v>
      </c>
      <c r="G498" s="38" t="s">
        <v>325</v>
      </c>
      <c r="H498" s="44">
        <v>43466</v>
      </c>
      <c r="I498" s="44">
        <v>43830</v>
      </c>
      <c r="J498" s="44">
        <v>43882</v>
      </c>
      <c r="K498" s="44">
        <v>43815</v>
      </c>
      <c r="L498" s="38" t="s">
        <v>313</v>
      </c>
      <c r="M498" s="38" t="s">
        <v>314</v>
      </c>
      <c r="N498" s="38" t="s">
        <v>34</v>
      </c>
      <c r="O498" s="45">
        <v>400</v>
      </c>
      <c r="P498" s="34"/>
      <c r="Q498" s="39"/>
      <c r="R498" s="39"/>
      <c r="S498" s="39"/>
      <c r="T498" s="39"/>
      <c r="U498" s="39"/>
      <c r="V498" s="40"/>
      <c r="W498" s="45"/>
      <c r="X498" s="38" t="s">
        <v>911</v>
      </c>
      <c r="Y498" s="46" t="s">
        <v>1028</v>
      </c>
      <c r="Z498" s="47"/>
    </row>
    <row r="499" spans="1:26" s="30" customFormat="1" ht="30" x14ac:dyDescent="0.25">
      <c r="A499" s="70">
        <v>487</v>
      </c>
      <c r="B499" s="31" t="s">
        <v>308</v>
      </c>
      <c r="C499" s="38" t="s">
        <v>328</v>
      </c>
      <c r="D499" s="38"/>
      <c r="E499" s="38" t="s">
        <v>1029</v>
      </c>
      <c r="F499" s="38" t="s">
        <v>1030</v>
      </c>
      <c r="G499" s="38" t="s">
        <v>331</v>
      </c>
      <c r="H499" s="44">
        <v>43466</v>
      </c>
      <c r="I499" s="44">
        <v>43830</v>
      </c>
      <c r="J499" s="44">
        <v>43853</v>
      </c>
      <c r="K499" s="44">
        <v>43820</v>
      </c>
      <c r="L499" s="38" t="s">
        <v>313</v>
      </c>
      <c r="M499" s="38" t="s">
        <v>314</v>
      </c>
      <c r="N499" s="38" t="s">
        <v>34</v>
      </c>
      <c r="O499" s="45">
        <f>102.05+2907.7</f>
        <v>3009.75</v>
      </c>
      <c r="P499" s="34">
        <f>102.05+2907.7</f>
        <v>3009.75</v>
      </c>
      <c r="Q499" s="39"/>
      <c r="R499" s="39"/>
      <c r="S499" s="39"/>
      <c r="T499" s="39"/>
      <c r="U499" s="39"/>
      <c r="V499" s="40"/>
      <c r="W499" s="45"/>
      <c r="X499" s="38" t="s">
        <v>332</v>
      </c>
      <c r="Y499" s="46" t="s">
        <v>1031</v>
      </c>
      <c r="Z499" s="47" t="s">
        <v>317</v>
      </c>
    </row>
    <row r="500" spans="1:26" s="30" customFormat="1" x14ac:dyDescent="0.25">
      <c r="A500" s="70">
        <v>488</v>
      </c>
      <c r="B500" s="31" t="s">
        <v>308</v>
      </c>
      <c r="C500" s="38" t="s">
        <v>328</v>
      </c>
      <c r="D500" s="38"/>
      <c r="E500" s="38" t="s">
        <v>1032</v>
      </c>
      <c r="F500" s="38" t="s">
        <v>1033</v>
      </c>
      <c r="G500" s="38" t="s">
        <v>325</v>
      </c>
      <c r="H500" s="44">
        <v>43466</v>
      </c>
      <c r="I500" s="44">
        <v>43830</v>
      </c>
      <c r="J500" s="44">
        <v>43885</v>
      </c>
      <c r="K500" s="44">
        <v>43828</v>
      </c>
      <c r="L500" s="38" t="s">
        <v>925</v>
      </c>
      <c r="M500" s="38" t="s">
        <v>314</v>
      </c>
      <c r="N500" s="38" t="s">
        <v>34</v>
      </c>
      <c r="O500" s="45">
        <v>300</v>
      </c>
      <c r="P500" s="34"/>
      <c r="Q500" s="39"/>
      <c r="R500" s="39"/>
      <c r="S500" s="39"/>
      <c r="T500" s="39"/>
      <c r="U500" s="39"/>
      <c r="V500" s="40" t="s">
        <v>34</v>
      </c>
      <c r="W500" s="45">
        <v>709</v>
      </c>
      <c r="X500" s="38" t="s">
        <v>911</v>
      </c>
      <c r="Y500" s="46" t="s">
        <v>1034</v>
      </c>
      <c r="Z500" s="47"/>
    </row>
    <row r="501" spans="1:26" s="30" customFormat="1" ht="45" x14ac:dyDescent="0.25">
      <c r="A501" s="70">
        <v>489</v>
      </c>
      <c r="B501" s="31" t="s">
        <v>308</v>
      </c>
      <c r="C501" s="38" t="s">
        <v>328</v>
      </c>
      <c r="D501" s="38"/>
      <c r="E501" s="38" t="s">
        <v>1035</v>
      </c>
      <c r="F501" s="38" t="s">
        <v>1036</v>
      </c>
      <c r="G501" s="38" t="s">
        <v>331</v>
      </c>
      <c r="H501" s="44">
        <v>43831</v>
      </c>
      <c r="I501" s="44">
        <v>44196</v>
      </c>
      <c r="J501" s="44">
        <v>43881</v>
      </c>
      <c r="K501" s="44">
        <v>43844</v>
      </c>
      <c r="L501" s="38" t="s">
        <v>416</v>
      </c>
      <c r="M501" s="38" t="s">
        <v>411</v>
      </c>
      <c r="N501" s="38" t="s">
        <v>34</v>
      </c>
      <c r="O501" s="45">
        <f>0+203.4+1392.2</f>
        <v>1595.6000000000001</v>
      </c>
      <c r="P501" s="34">
        <f>0+203.4+1392.2</f>
        <v>1595.6000000000001</v>
      </c>
      <c r="Q501" s="39"/>
      <c r="R501" s="39"/>
      <c r="S501" s="39"/>
      <c r="T501" s="39"/>
      <c r="U501" s="39"/>
      <c r="V501" s="40"/>
      <c r="W501" s="45"/>
      <c r="X501" s="38" t="s">
        <v>332</v>
      </c>
      <c r="Y501" s="46" t="s">
        <v>1037</v>
      </c>
      <c r="Z501" s="47"/>
    </row>
    <row r="502" spans="1:26" s="30" customFormat="1" ht="30" x14ac:dyDescent="0.25">
      <c r="A502" s="70">
        <v>490</v>
      </c>
      <c r="B502" s="31" t="s">
        <v>308</v>
      </c>
      <c r="C502" s="38" t="s">
        <v>328</v>
      </c>
      <c r="D502" s="38"/>
      <c r="E502" s="38" t="s">
        <v>1038</v>
      </c>
      <c r="F502" s="38" t="s">
        <v>1039</v>
      </c>
      <c r="G502" s="38" t="s">
        <v>331</v>
      </c>
      <c r="H502" s="44">
        <v>43831</v>
      </c>
      <c r="I502" s="44">
        <v>44196</v>
      </c>
      <c r="J502" s="44">
        <v>43857</v>
      </c>
      <c r="K502" s="44">
        <v>43847</v>
      </c>
      <c r="L502" s="38" t="s">
        <v>313</v>
      </c>
      <c r="M502" s="38" t="s">
        <v>314</v>
      </c>
      <c r="N502" s="38" t="s">
        <v>34</v>
      </c>
      <c r="O502" s="45">
        <v>1120.3900000000001</v>
      </c>
      <c r="P502" s="34">
        <v>1120.3900000000001</v>
      </c>
      <c r="Q502" s="39"/>
      <c r="R502" s="39"/>
      <c r="S502" s="39"/>
      <c r="T502" s="39"/>
      <c r="U502" s="39"/>
      <c r="V502" s="40"/>
      <c r="W502" s="45"/>
      <c r="X502" s="38" t="s">
        <v>332</v>
      </c>
      <c r="Y502" s="46" t="s">
        <v>1040</v>
      </c>
      <c r="Z502" s="47" t="s">
        <v>317</v>
      </c>
    </row>
    <row r="503" spans="1:26" s="30" customFormat="1" x14ac:dyDescent="0.25">
      <c r="A503" s="70">
        <v>491</v>
      </c>
      <c r="B503" s="31" t="s">
        <v>308</v>
      </c>
      <c r="C503" s="38" t="s">
        <v>328</v>
      </c>
      <c r="D503" s="38"/>
      <c r="E503" s="38" t="s">
        <v>1041</v>
      </c>
      <c r="F503" s="38" t="s">
        <v>1042</v>
      </c>
      <c r="G503" s="38" t="s">
        <v>331</v>
      </c>
      <c r="H503" s="44">
        <v>43831</v>
      </c>
      <c r="I503" s="44">
        <v>44196</v>
      </c>
      <c r="J503" s="44">
        <v>43860</v>
      </c>
      <c r="K503" s="44">
        <v>43850</v>
      </c>
      <c r="L503" s="38" t="s">
        <v>313</v>
      </c>
      <c r="M503" s="38" t="s">
        <v>314</v>
      </c>
      <c r="N503" s="38" t="s">
        <v>34</v>
      </c>
      <c r="O503" s="45">
        <v>1034.18</v>
      </c>
      <c r="P503" s="34">
        <v>1034.18</v>
      </c>
      <c r="Q503" s="39"/>
      <c r="R503" s="39"/>
      <c r="S503" s="39"/>
      <c r="T503" s="39"/>
      <c r="U503" s="39"/>
      <c r="V503" s="40"/>
      <c r="W503" s="45"/>
      <c r="X503" s="38" t="s">
        <v>332</v>
      </c>
      <c r="Y503" s="46" t="s">
        <v>1043</v>
      </c>
      <c r="Z503" s="47" t="s">
        <v>317</v>
      </c>
    </row>
    <row r="504" spans="1:26" s="30" customFormat="1" ht="30" x14ac:dyDescent="0.25">
      <c r="A504" s="70">
        <v>492</v>
      </c>
      <c r="B504" s="31" t="s">
        <v>308</v>
      </c>
      <c r="C504" s="48" t="s">
        <v>378</v>
      </c>
      <c r="D504" s="48"/>
      <c r="E504" s="48" t="s">
        <v>1044</v>
      </c>
      <c r="F504" s="48" t="s">
        <v>1045</v>
      </c>
      <c r="G504" s="48" t="s">
        <v>312</v>
      </c>
      <c r="H504" s="49">
        <v>43831</v>
      </c>
      <c r="I504" s="49">
        <v>44196</v>
      </c>
      <c r="J504" s="49">
        <v>43867</v>
      </c>
      <c r="K504" s="49">
        <v>43854</v>
      </c>
      <c r="L504" s="31" t="s">
        <v>416</v>
      </c>
      <c r="M504" s="48" t="s">
        <v>314</v>
      </c>
      <c r="N504" s="38" t="s">
        <v>34</v>
      </c>
      <c r="O504" s="50">
        <f>0+670.3</f>
        <v>670.3</v>
      </c>
      <c r="P504" s="34"/>
      <c r="Q504" s="39"/>
      <c r="R504" s="39"/>
      <c r="S504" s="39"/>
      <c r="T504" s="39"/>
      <c r="U504" s="39"/>
      <c r="V504" s="40"/>
      <c r="W504" s="50"/>
      <c r="X504" s="48" t="s">
        <v>463</v>
      </c>
      <c r="Y504" s="51" t="s">
        <v>1046</v>
      </c>
      <c r="Z504" s="52" t="s">
        <v>317</v>
      </c>
    </row>
    <row r="505" spans="1:26" s="30" customFormat="1" ht="30" x14ac:dyDescent="0.25">
      <c r="A505" s="70">
        <v>493</v>
      </c>
      <c r="B505" s="31" t="s">
        <v>308</v>
      </c>
      <c r="C505" s="48" t="s">
        <v>696</v>
      </c>
      <c r="D505" s="48"/>
      <c r="E505" s="48" t="s">
        <v>1047</v>
      </c>
      <c r="F505" s="48" t="s">
        <v>1048</v>
      </c>
      <c r="G505" s="48" t="s">
        <v>312</v>
      </c>
      <c r="H505" s="49">
        <v>43831</v>
      </c>
      <c r="I505" s="49">
        <v>44196</v>
      </c>
      <c r="J505" s="49">
        <v>43868</v>
      </c>
      <c r="K505" s="49">
        <v>43861</v>
      </c>
      <c r="L505" s="48" t="s">
        <v>313</v>
      </c>
      <c r="M505" s="48" t="s">
        <v>314</v>
      </c>
      <c r="N505" s="38" t="s">
        <v>34</v>
      </c>
      <c r="O505" s="50">
        <v>592.56000000000006</v>
      </c>
      <c r="P505" s="34"/>
      <c r="Q505" s="39"/>
      <c r="R505" s="39"/>
      <c r="S505" s="39"/>
      <c r="T505" s="39"/>
      <c r="U505" s="39"/>
      <c r="V505" s="40"/>
      <c r="W505" s="50"/>
      <c r="X505" s="48" t="s">
        <v>463</v>
      </c>
      <c r="Y505" s="51" t="s">
        <v>1049</v>
      </c>
      <c r="Z505" s="52"/>
    </row>
    <row r="506" spans="1:26" s="30" customFormat="1" ht="60" x14ac:dyDescent="0.25">
      <c r="A506" s="70">
        <v>494</v>
      </c>
      <c r="B506" s="31" t="s">
        <v>308</v>
      </c>
      <c r="C506" s="48" t="s">
        <v>378</v>
      </c>
      <c r="D506" s="48"/>
      <c r="E506" s="48" t="s">
        <v>1050</v>
      </c>
      <c r="F506" s="48" t="s">
        <v>1051</v>
      </c>
      <c r="G506" s="48" t="s">
        <v>325</v>
      </c>
      <c r="H506" s="49">
        <v>43831</v>
      </c>
      <c r="I506" s="49">
        <v>44196</v>
      </c>
      <c r="J506" s="49">
        <v>43896</v>
      </c>
      <c r="K506" s="49">
        <v>43862</v>
      </c>
      <c r="L506" s="48" t="s">
        <v>313</v>
      </c>
      <c r="M506" s="48" t="s">
        <v>314</v>
      </c>
      <c r="N506" s="38" t="s">
        <v>34</v>
      </c>
      <c r="O506" s="50">
        <v>10318.35</v>
      </c>
      <c r="P506" s="34"/>
      <c r="Q506" s="39"/>
      <c r="R506" s="39"/>
      <c r="S506" s="39"/>
      <c r="T506" s="39"/>
      <c r="U506" s="39"/>
      <c r="V506" s="40"/>
      <c r="W506" s="50"/>
      <c r="X506" s="48" t="s">
        <v>463</v>
      </c>
      <c r="Y506" s="51" t="s">
        <v>1052</v>
      </c>
      <c r="Z506" s="52"/>
    </row>
    <row r="507" spans="1:26" s="30" customFormat="1" ht="30" x14ac:dyDescent="0.25">
      <c r="A507" s="70">
        <v>495</v>
      </c>
      <c r="B507" s="31" t="s">
        <v>308</v>
      </c>
      <c r="C507" s="48" t="s">
        <v>328</v>
      </c>
      <c r="D507" s="48"/>
      <c r="E507" s="48" t="s">
        <v>1053</v>
      </c>
      <c r="F507" s="48" t="s">
        <v>1054</v>
      </c>
      <c r="G507" s="48" t="s">
        <v>331</v>
      </c>
      <c r="H507" s="49">
        <v>43831</v>
      </c>
      <c r="I507" s="49">
        <v>44196</v>
      </c>
      <c r="J507" s="49">
        <v>43879</v>
      </c>
      <c r="K507" s="49">
        <v>43866</v>
      </c>
      <c r="L507" s="48" t="s">
        <v>313</v>
      </c>
      <c r="M507" s="48" t="s">
        <v>314</v>
      </c>
      <c r="N507" s="38" t="s">
        <v>34</v>
      </c>
      <c r="O507" s="50">
        <v>349.4</v>
      </c>
      <c r="P507" s="34">
        <v>349.4</v>
      </c>
      <c r="Q507" s="39"/>
      <c r="R507" s="39"/>
      <c r="S507" s="39"/>
      <c r="T507" s="39"/>
      <c r="U507" s="39"/>
      <c r="V507" s="40"/>
      <c r="W507" s="50"/>
      <c r="X507" s="48" t="s">
        <v>332</v>
      </c>
      <c r="Y507" s="51" t="s">
        <v>1055</v>
      </c>
      <c r="Z507" s="52" t="s">
        <v>317</v>
      </c>
    </row>
    <row r="508" spans="1:26" s="30" customFormat="1" ht="60" x14ac:dyDescent="0.25">
      <c r="A508" s="70">
        <v>496</v>
      </c>
      <c r="B508" s="31" t="s">
        <v>308</v>
      </c>
      <c r="C508" s="48" t="s">
        <v>328</v>
      </c>
      <c r="D508" s="48"/>
      <c r="E508" s="48" t="s">
        <v>1056</v>
      </c>
      <c r="F508" s="48" t="s">
        <v>1057</v>
      </c>
      <c r="G508" s="48" t="s">
        <v>331</v>
      </c>
      <c r="H508" s="49">
        <v>43831</v>
      </c>
      <c r="I508" s="49">
        <v>44196</v>
      </c>
      <c r="J508" s="49">
        <v>43976</v>
      </c>
      <c r="K508" s="49">
        <v>43866</v>
      </c>
      <c r="L508" s="48" t="s">
        <v>320</v>
      </c>
      <c r="M508" s="48" t="s">
        <v>314</v>
      </c>
      <c r="N508" s="48"/>
      <c r="O508" s="50">
        <v>0</v>
      </c>
      <c r="P508" s="34">
        <v>0</v>
      </c>
      <c r="Q508" s="39"/>
      <c r="R508" s="39"/>
      <c r="S508" s="39"/>
      <c r="T508" s="39"/>
      <c r="U508" s="39"/>
      <c r="V508" s="40"/>
      <c r="W508" s="50"/>
      <c r="X508" s="48" t="s">
        <v>332</v>
      </c>
      <c r="Y508" s="51" t="s">
        <v>1058</v>
      </c>
      <c r="Z508" s="52" t="s">
        <v>317</v>
      </c>
    </row>
    <row r="509" spans="1:26" s="30" customFormat="1" x14ac:dyDescent="0.25">
      <c r="A509" s="70">
        <v>497</v>
      </c>
      <c r="B509" s="31" t="s">
        <v>308</v>
      </c>
      <c r="C509" s="48" t="s">
        <v>346</v>
      </c>
      <c r="D509" s="48"/>
      <c r="E509" s="48" t="s">
        <v>1059</v>
      </c>
      <c r="F509" s="48" t="s">
        <v>1060</v>
      </c>
      <c r="G509" s="48" t="s">
        <v>325</v>
      </c>
      <c r="H509" s="49">
        <v>43831</v>
      </c>
      <c r="I509" s="49">
        <v>44196</v>
      </c>
      <c r="J509" s="49">
        <v>43871</v>
      </c>
      <c r="K509" s="49">
        <v>43868</v>
      </c>
      <c r="L509" s="48" t="s">
        <v>313</v>
      </c>
      <c r="M509" s="48" t="s">
        <v>314</v>
      </c>
      <c r="N509" s="38" t="s">
        <v>34</v>
      </c>
      <c r="O509" s="50">
        <v>7872.03</v>
      </c>
      <c r="P509" s="34"/>
      <c r="Q509" s="39"/>
      <c r="R509" s="39"/>
      <c r="S509" s="39"/>
      <c r="T509" s="39"/>
      <c r="U509" s="39"/>
      <c r="V509" s="40"/>
      <c r="W509" s="50"/>
      <c r="X509" s="48" t="s">
        <v>463</v>
      </c>
      <c r="Y509" s="51"/>
      <c r="Z509" s="52"/>
    </row>
    <row r="510" spans="1:26" s="30" customFormat="1" ht="30" x14ac:dyDescent="0.25">
      <c r="A510" s="70">
        <v>498</v>
      </c>
      <c r="B510" s="31" t="s">
        <v>308</v>
      </c>
      <c r="C510" s="48" t="s">
        <v>328</v>
      </c>
      <c r="D510" s="48"/>
      <c r="E510" s="48" t="s">
        <v>1061</v>
      </c>
      <c r="F510" s="48" t="s">
        <v>1062</v>
      </c>
      <c r="G510" s="48" t="s">
        <v>331</v>
      </c>
      <c r="H510" s="49">
        <v>43831</v>
      </c>
      <c r="I510" s="49">
        <v>44196</v>
      </c>
      <c r="J510" s="49">
        <v>43880</v>
      </c>
      <c r="K510" s="49">
        <v>43868</v>
      </c>
      <c r="L510" s="48" t="s">
        <v>313</v>
      </c>
      <c r="M510" s="48" t="s">
        <v>314</v>
      </c>
      <c r="N510" s="38" t="s">
        <v>34</v>
      </c>
      <c r="O510" s="50">
        <f>800+1850</f>
        <v>2650</v>
      </c>
      <c r="P510" s="34">
        <f>800+1850</f>
        <v>2650</v>
      </c>
      <c r="Q510" s="39"/>
      <c r="R510" s="39"/>
      <c r="S510" s="39"/>
      <c r="T510" s="39"/>
      <c r="U510" s="39"/>
      <c r="V510" s="40"/>
      <c r="W510" s="50"/>
      <c r="X510" s="48" t="s">
        <v>332</v>
      </c>
      <c r="Y510" s="51" t="s">
        <v>1007</v>
      </c>
      <c r="Z510" s="52" t="s">
        <v>317</v>
      </c>
    </row>
    <row r="511" spans="1:26" s="30" customFormat="1" ht="60" x14ac:dyDescent="0.25">
      <c r="A511" s="70">
        <v>499</v>
      </c>
      <c r="B511" s="31" t="s">
        <v>308</v>
      </c>
      <c r="C511" s="48" t="s">
        <v>309</v>
      </c>
      <c r="D511" s="48"/>
      <c r="E511" s="48" t="s">
        <v>1063</v>
      </c>
      <c r="F511" s="48" t="s">
        <v>1064</v>
      </c>
      <c r="G511" s="48" t="s">
        <v>312</v>
      </c>
      <c r="H511" s="49">
        <v>43831</v>
      </c>
      <c r="I511" s="49">
        <v>44196</v>
      </c>
      <c r="J511" s="49">
        <v>43874</v>
      </c>
      <c r="K511" s="49">
        <v>43871</v>
      </c>
      <c r="L511" s="48" t="s">
        <v>1239</v>
      </c>
      <c r="M511" s="31" t="s">
        <v>411</v>
      </c>
      <c r="N511" s="38" t="s">
        <v>34</v>
      </c>
      <c r="O511" s="50">
        <f>0+1297.1+2181.9+3310.6</f>
        <v>6789.6</v>
      </c>
      <c r="P511" s="34"/>
      <c r="Q511" s="39"/>
      <c r="R511" s="39"/>
      <c r="S511" s="39"/>
      <c r="T511" s="39"/>
      <c r="U511" s="39"/>
      <c r="V511" s="40"/>
      <c r="W511" s="50"/>
      <c r="X511" s="48" t="s">
        <v>463</v>
      </c>
      <c r="Y511" s="51" t="s">
        <v>1065</v>
      </c>
      <c r="Z511" s="52"/>
    </row>
    <row r="512" spans="1:26" s="30" customFormat="1" ht="45" x14ac:dyDescent="0.25">
      <c r="A512" s="70">
        <v>500</v>
      </c>
      <c r="B512" s="31" t="s">
        <v>308</v>
      </c>
      <c r="C512" s="48" t="s">
        <v>328</v>
      </c>
      <c r="D512" s="48"/>
      <c r="E512" s="48" t="s">
        <v>1066</v>
      </c>
      <c r="F512" s="48" t="s">
        <v>1067</v>
      </c>
      <c r="G512" s="48" t="s">
        <v>312</v>
      </c>
      <c r="H512" s="49">
        <v>43831</v>
      </c>
      <c r="I512" s="49">
        <v>44196</v>
      </c>
      <c r="J512" s="49">
        <v>43886</v>
      </c>
      <c r="K512" s="49">
        <v>43871</v>
      </c>
      <c r="L512" s="48" t="s">
        <v>313</v>
      </c>
      <c r="M512" s="48" t="s">
        <v>314</v>
      </c>
      <c r="N512" s="38" t="s">
        <v>34</v>
      </c>
      <c r="O512" s="50">
        <v>4357.05</v>
      </c>
      <c r="P512" s="34"/>
      <c r="Q512" s="39"/>
      <c r="R512" s="39"/>
      <c r="S512" s="39"/>
      <c r="T512" s="39"/>
      <c r="U512" s="39"/>
      <c r="V512" s="40"/>
      <c r="W512" s="50"/>
      <c r="X512" s="48" t="s">
        <v>326</v>
      </c>
      <c r="Y512" s="51" t="s">
        <v>1068</v>
      </c>
      <c r="Z512" s="52"/>
    </row>
    <row r="513" spans="1:26" s="30" customFormat="1" x14ac:dyDescent="0.25">
      <c r="A513" s="70">
        <v>501</v>
      </c>
      <c r="B513" s="31" t="s">
        <v>308</v>
      </c>
      <c r="C513" s="48" t="s">
        <v>328</v>
      </c>
      <c r="D513" s="48"/>
      <c r="E513" s="48" t="s">
        <v>1069</v>
      </c>
      <c r="F513" s="48" t="s">
        <v>1070</v>
      </c>
      <c r="G513" s="48" t="s">
        <v>325</v>
      </c>
      <c r="H513" s="49">
        <v>43831</v>
      </c>
      <c r="I513" s="49">
        <v>44196</v>
      </c>
      <c r="J513" s="49">
        <v>43888</v>
      </c>
      <c r="K513" s="49">
        <v>43871</v>
      </c>
      <c r="L513" s="48" t="s">
        <v>313</v>
      </c>
      <c r="M513" s="48" t="s">
        <v>314</v>
      </c>
      <c r="N513" s="38" t="s">
        <v>34</v>
      </c>
      <c r="O513" s="50">
        <v>750</v>
      </c>
      <c r="P513" s="34"/>
      <c r="Q513" s="39"/>
      <c r="R513" s="39"/>
      <c r="S513" s="39"/>
      <c r="T513" s="39"/>
      <c r="U513" s="39"/>
      <c r="V513" s="40"/>
      <c r="W513" s="50"/>
      <c r="X513" s="48" t="s">
        <v>1071</v>
      </c>
      <c r="Y513" s="51" t="s">
        <v>1072</v>
      </c>
      <c r="Z513" s="52"/>
    </row>
    <row r="514" spans="1:26" s="30" customFormat="1" ht="30" x14ac:dyDescent="0.25">
      <c r="A514" s="70">
        <v>502</v>
      </c>
      <c r="B514" s="31" t="s">
        <v>308</v>
      </c>
      <c r="C514" s="48" t="s">
        <v>328</v>
      </c>
      <c r="D514" s="48"/>
      <c r="E514" s="48" t="s">
        <v>1073</v>
      </c>
      <c r="F514" s="48" t="s">
        <v>1074</v>
      </c>
      <c r="G514" s="48" t="s">
        <v>312</v>
      </c>
      <c r="H514" s="49">
        <v>43831</v>
      </c>
      <c r="I514" s="49">
        <v>44196</v>
      </c>
      <c r="J514" s="49">
        <v>43886</v>
      </c>
      <c r="K514" s="49">
        <v>43872</v>
      </c>
      <c r="L514" s="48" t="s">
        <v>313</v>
      </c>
      <c r="M514" s="48" t="s">
        <v>314</v>
      </c>
      <c r="N514" s="38" t="s">
        <v>34</v>
      </c>
      <c r="O514" s="50">
        <v>923.34</v>
      </c>
      <c r="P514" s="34"/>
      <c r="Q514" s="39"/>
      <c r="R514" s="39"/>
      <c r="S514" s="39"/>
      <c r="T514" s="39"/>
      <c r="U514" s="39"/>
      <c r="V514" s="40"/>
      <c r="W514" s="50"/>
      <c r="X514" s="48" t="s">
        <v>326</v>
      </c>
      <c r="Y514" s="51" t="s">
        <v>1075</v>
      </c>
      <c r="Z514" s="52"/>
    </row>
    <row r="515" spans="1:26" s="30" customFormat="1" x14ac:dyDescent="0.25">
      <c r="A515" s="70">
        <v>503</v>
      </c>
      <c r="B515" s="31" t="s">
        <v>308</v>
      </c>
      <c r="C515" s="48" t="s">
        <v>328</v>
      </c>
      <c r="D515" s="48"/>
      <c r="E515" s="48" t="s">
        <v>1076</v>
      </c>
      <c r="F515" s="48" t="s">
        <v>1077</v>
      </c>
      <c r="G515" s="48" t="s">
        <v>331</v>
      </c>
      <c r="H515" s="49">
        <v>43831</v>
      </c>
      <c r="I515" s="49">
        <v>44196</v>
      </c>
      <c r="J515" s="49">
        <v>44023</v>
      </c>
      <c r="K515" s="49">
        <v>43872</v>
      </c>
      <c r="L515" s="48" t="s">
        <v>313</v>
      </c>
      <c r="M515" s="48" t="s">
        <v>314</v>
      </c>
      <c r="N515" s="38" t="s">
        <v>34</v>
      </c>
      <c r="O515" s="50">
        <v>166.56</v>
      </c>
      <c r="P515" s="34">
        <v>166.56</v>
      </c>
      <c r="Q515" s="39"/>
      <c r="R515" s="39"/>
      <c r="S515" s="39"/>
      <c r="T515" s="39"/>
      <c r="U515" s="39"/>
      <c r="V515" s="40"/>
      <c r="W515" s="50"/>
      <c r="X515" s="48" t="s">
        <v>332</v>
      </c>
      <c r="Y515" s="51" t="s">
        <v>1078</v>
      </c>
      <c r="Z515" s="52" t="s">
        <v>317</v>
      </c>
    </row>
    <row r="516" spans="1:26" s="30" customFormat="1" ht="30" x14ac:dyDescent="0.25">
      <c r="A516" s="70">
        <v>504</v>
      </c>
      <c r="B516" s="31" t="s">
        <v>308</v>
      </c>
      <c r="C516" s="48" t="s">
        <v>328</v>
      </c>
      <c r="D516" s="48"/>
      <c r="E516" s="48" t="s">
        <v>1079</v>
      </c>
      <c r="F516" s="48" t="s">
        <v>1080</v>
      </c>
      <c r="G516" s="48" t="s">
        <v>331</v>
      </c>
      <c r="H516" s="49">
        <v>43831</v>
      </c>
      <c r="I516" s="49">
        <v>44196</v>
      </c>
      <c r="J516" s="49">
        <v>43883</v>
      </c>
      <c r="K516" s="49">
        <v>43877</v>
      </c>
      <c r="L516" s="48" t="s">
        <v>313</v>
      </c>
      <c r="M516" s="48" t="s">
        <v>314</v>
      </c>
      <c r="N516" s="38" t="s">
        <v>34</v>
      </c>
      <c r="O516" s="50">
        <f>200+200</f>
        <v>400</v>
      </c>
      <c r="P516" s="34">
        <f>200+200</f>
        <v>400</v>
      </c>
      <c r="Q516" s="39"/>
      <c r="R516" s="39"/>
      <c r="S516" s="39"/>
      <c r="T516" s="39"/>
      <c r="U516" s="39"/>
      <c r="V516" s="40"/>
      <c r="W516" s="50"/>
      <c r="X516" s="48" t="s">
        <v>332</v>
      </c>
      <c r="Y516" s="51" t="s">
        <v>1007</v>
      </c>
      <c r="Z516" s="52" t="s">
        <v>317</v>
      </c>
    </row>
    <row r="517" spans="1:26" s="30" customFormat="1" ht="30" x14ac:dyDescent="0.25">
      <c r="A517" s="70">
        <v>505</v>
      </c>
      <c r="B517" s="31" t="s">
        <v>308</v>
      </c>
      <c r="C517" s="48" t="s">
        <v>328</v>
      </c>
      <c r="D517" s="48"/>
      <c r="E517" s="48" t="s">
        <v>1081</v>
      </c>
      <c r="F517" s="48" t="s">
        <v>1082</v>
      </c>
      <c r="G517" s="48" t="s">
        <v>331</v>
      </c>
      <c r="H517" s="49">
        <v>43831</v>
      </c>
      <c r="I517" s="49">
        <v>44196</v>
      </c>
      <c r="J517" s="49">
        <v>43883</v>
      </c>
      <c r="K517" s="49">
        <v>43877</v>
      </c>
      <c r="L517" s="31" t="s">
        <v>416</v>
      </c>
      <c r="M517" s="31" t="s">
        <v>411</v>
      </c>
      <c r="N517" s="38" t="s">
        <v>34</v>
      </c>
      <c r="O517" s="50">
        <f>0+361.87</f>
        <v>361.87</v>
      </c>
      <c r="P517" s="34">
        <f>0+361.87</f>
        <v>361.87</v>
      </c>
      <c r="Q517" s="39"/>
      <c r="R517" s="39"/>
      <c r="S517" s="39"/>
      <c r="T517" s="39"/>
      <c r="U517" s="39"/>
      <c r="V517" s="40"/>
      <c r="W517" s="50"/>
      <c r="X517" s="48" t="s">
        <v>332</v>
      </c>
      <c r="Y517" s="51" t="s">
        <v>1007</v>
      </c>
      <c r="Z517" s="52" t="s">
        <v>317</v>
      </c>
    </row>
    <row r="518" spans="1:26" s="30" customFormat="1" ht="45" x14ac:dyDescent="0.25">
      <c r="A518" s="70">
        <v>506</v>
      </c>
      <c r="B518" s="31" t="s">
        <v>308</v>
      </c>
      <c r="C518" s="48" t="s">
        <v>328</v>
      </c>
      <c r="D518" s="48"/>
      <c r="E518" s="48" t="s">
        <v>1083</v>
      </c>
      <c r="F518" s="48" t="s">
        <v>1084</v>
      </c>
      <c r="G518" s="48" t="s">
        <v>325</v>
      </c>
      <c r="H518" s="49">
        <v>43831</v>
      </c>
      <c r="I518" s="49">
        <v>44196</v>
      </c>
      <c r="J518" s="49">
        <v>43909</v>
      </c>
      <c r="K518" s="49">
        <v>43877</v>
      </c>
      <c r="L518" s="48" t="s">
        <v>313</v>
      </c>
      <c r="M518" s="48" t="s">
        <v>314</v>
      </c>
      <c r="N518" s="38" t="s">
        <v>34</v>
      </c>
      <c r="O518" s="50">
        <v>250</v>
      </c>
      <c r="P518" s="34"/>
      <c r="Q518" s="39"/>
      <c r="R518" s="39"/>
      <c r="S518" s="39"/>
      <c r="T518" s="39"/>
      <c r="U518" s="39"/>
      <c r="V518" s="40"/>
      <c r="W518" s="50"/>
      <c r="X518" s="48" t="s">
        <v>1071</v>
      </c>
      <c r="Y518" s="51" t="s">
        <v>1085</v>
      </c>
      <c r="Z518" s="52"/>
    </row>
    <row r="519" spans="1:26" s="30" customFormat="1" ht="45" x14ac:dyDescent="0.25">
      <c r="A519" s="70">
        <v>507</v>
      </c>
      <c r="B519" s="31" t="s">
        <v>308</v>
      </c>
      <c r="C519" s="48" t="s">
        <v>346</v>
      </c>
      <c r="D519" s="48"/>
      <c r="E519" s="48" t="s">
        <v>1086</v>
      </c>
      <c r="F519" s="48" t="s">
        <v>1087</v>
      </c>
      <c r="G519" s="48" t="s">
        <v>312</v>
      </c>
      <c r="H519" s="49">
        <v>43831</v>
      </c>
      <c r="I519" s="49">
        <v>44196</v>
      </c>
      <c r="J519" s="49">
        <v>43887</v>
      </c>
      <c r="K519" s="49">
        <v>43884</v>
      </c>
      <c r="L519" s="48" t="s">
        <v>313</v>
      </c>
      <c r="M519" s="48" t="s">
        <v>314</v>
      </c>
      <c r="N519" s="38" t="s">
        <v>34</v>
      </c>
      <c r="O519" s="50">
        <v>8724.48</v>
      </c>
      <c r="P519" s="34"/>
      <c r="Q519" s="39"/>
      <c r="R519" s="39"/>
      <c r="S519" s="39"/>
      <c r="T519" s="39"/>
      <c r="U519" s="39"/>
      <c r="V519" s="40"/>
      <c r="W519" s="50"/>
      <c r="X519" s="48" t="s">
        <v>463</v>
      </c>
      <c r="Y519" s="51" t="s">
        <v>1088</v>
      </c>
      <c r="Z519" s="52"/>
    </row>
    <row r="520" spans="1:26" s="30" customFormat="1" ht="30" x14ac:dyDescent="0.25">
      <c r="A520" s="70">
        <v>508</v>
      </c>
      <c r="B520" s="31" t="s">
        <v>308</v>
      </c>
      <c r="C520" s="48" t="s">
        <v>634</v>
      </c>
      <c r="D520" s="48"/>
      <c r="E520" s="48" t="s">
        <v>1089</v>
      </c>
      <c r="F520" s="48" t="s">
        <v>1090</v>
      </c>
      <c r="G520" s="48" t="s">
        <v>312</v>
      </c>
      <c r="H520" s="49">
        <v>43831</v>
      </c>
      <c r="I520" s="49">
        <v>44196</v>
      </c>
      <c r="J520" s="49">
        <v>43887</v>
      </c>
      <c r="K520" s="49">
        <v>43885</v>
      </c>
      <c r="L520" s="48" t="s">
        <v>313</v>
      </c>
      <c r="M520" s="48" t="s">
        <v>314</v>
      </c>
      <c r="N520" s="38" t="s">
        <v>34</v>
      </c>
      <c r="O520" s="50">
        <v>1493.73</v>
      </c>
      <c r="P520" s="34"/>
      <c r="Q520" s="39"/>
      <c r="R520" s="39"/>
      <c r="S520" s="39"/>
      <c r="T520" s="39"/>
      <c r="U520" s="39"/>
      <c r="V520" s="40"/>
      <c r="W520" s="50"/>
      <c r="X520" s="48" t="s">
        <v>463</v>
      </c>
      <c r="Y520" s="51" t="s">
        <v>1091</v>
      </c>
      <c r="Z520" s="52"/>
    </row>
    <row r="521" spans="1:26" s="30" customFormat="1" x14ac:dyDescent="0.25">
      <c r="A521" s="70">
        <v>509</v>
      </c>
      <c r="B521" s="31" t="s">
        <v>308</v>
      </c>
      <c r="C521" s="48" t="s">
        <v>328</v>
      </c>
      <c r="D521" s="48"/>
      <c r="E521" s="48" t="s">
        <v>1092</v>
      </c>
      <c r="F521" s="48" t="s">
        <v>1093</v>
      </c>
      <c r="G521" s="48" t="s">
        <v>312</v>
      </c>
      <c r="H521" s="49">
        <v>43831</v>
      </c>
      <c r="I521" s="49">
        <v>44196</v>
      </c>
      <c r="J521" s="49">
        <v>43889</v>
      </c>
      <c r="K521" s="49">
        <v>43885</v>
      </c>
      <c r="L521" s="48" t="s">
        <v>313</v>
      </c>
      <c r="M521" s="48" t="s">
        <v>314</v>
      </c>
      <c r="N521" s="38" t="s">
        <v>34</v>
      </c>
      <c r="O521" s="50">
        <v>500</v>
      </c>
      <c r="P521" s="34"/>
      <c r="Q521" s="39"/>
      <c r="R521" s="39"/>
      <c r="S521" s="39"/>
      <c r="T521" s="39"/>
      <c r="U521" s="39"/>
      <c r="V521" s="40"/>
      <c r="W521" s="50"/>
      <c r="X521" s="48" t="s">
        <v>326</v>
      </c>
      <c r="Y521" s="51" t="s">
        <v>1094</v>
      </c>
      <c r="Z521" s="52"/>
    </row>
    <row r="522" spans="1:26" s="30" customFormat="1" ht="30" x14ac:dyDescent="0.25">
      <c r="A522" s="70">
        <v>510</v>
      </c>
      <c r="B522" s="31" t="s">
        <v>308</v>
      </c>
      <c r="C522" s="48" t="s">
        <v>328</v>
      </c>
      <c r="D522" s="48"/>
      <c r="E522" s="48" t="s">
        <v>1095</v>
      </c>
      <c r="F522" s="48" t="s">
        <v>1096</v>
      </c>
      <c r="G522" s="48" t="s">
        <v>331</v>
      </c>
      <c r="H522" s="49">
        <v>43831</v>
      </c>
      <c r="I522" s="49">
        <v>44196</v>
      </c>
      <c r="J522" s="49">
        <v>43894</v>
      </c>
      <c r="K522" s="49">
        <v>43886</v>
      </c>
      <c r="L522" s="48" t="s">
        <v>313</v>
      </c>
      <c r="M522" s="48" t="s">
        <v>314</v>
      </c>
      <c r="N522" s="38" t="s">
        <v>34</v>
      </c>
      <c r="O522" s="50">
        <v>1160</v>
      </c>
      <c r="P522" s="34">
        <v>1160</v>
      </c>
      <c r="Q522" s="39"/>
      <c r="R522" s="39"/>
      <c r="S522" s="39"/>
      <c r="T522" s="39"/>
      <c r="U522" s="39"/>
      <c r="V522" s="40"/>
      <c r="W522" s="50"/>
      <c r="X522" s="48" t="s">
        <v>332</v>
      </c>
      <c r="Y522" s="51" t="s">
        <v>1097</v>
      </c>
      <c r="Z522" s="52" t="s">
        <v>317</v>
      </c>
    </row>
    <row r="523" spans="1:26" s="30" customFormat="1" ht="30" x14ac:dyDescent="0.25">
      <c r="A523" s="70">
        <v>511</v>
      </c>
      <c r="B523" s="31" t="s">
        <v>308</v>
      </c>
      <c r="C523" s="48" t="s">
        <v>486</v>
      </c>
      <c r="D523" s="48"/>
      <c r="E523" s="48" t="s">
        <v>1098</v>
      </c>
      <c r="F523" s="48" t="s">
        <v>1099</v>
      </c>
      <c r="G523" s="48" t="s">
        <v>312</v>
      </c>
      <c r="H523" s="49">
        <v>43831</v>
      </c>
      <c r="I523" s="49">
        <v>44196</v>
      </c>
      <c r="J523" s="49">
        <v>43900</v>
      </c>
      <c r="K523" s="49">
        <v>43886</v>
      </c>
      <c r="L523" s="48" t="s">
        <v>313</v>
      </c>
      <c r="M523" s="48" t="s">
        <v>314</v>
      </c>
      <c r="N523" s="38" t="s">
        <v>34</v>
      </c>
      <c r="O523" s="50">
        <v>662.05</v>
      </c>
      <c r="P523" s="34"/>
      <c r="Q523" s="39"/>
      <c r="R523" s="39"/>
      <c r="S523" s="39"/>
      <c r="T523" s="39"/>
      <c r="U523" s="39"/>
      <c r="V523" s="40"/>
      <c r="W523" s="50"/>
      <c r="X523" s="48" t="s">
        <v>463</v>
      </c>
      <c r="Y523" s="51" t="s">
        <v>1100</v>
      </c>
      <c r="Z523" s="52"/>
    </row>
    <row r="524" spans="1:26" s="30" customFormat="1" ht="30" x14ac:dyDescent="0.25">
      <c r="A524" s="70">
        <v>512</v>
      </c>
      <c r="B524" s="31" t="s">
        <v>308</v>
      </c>
      <c r="C524" s="48" t="s">
        <v>328</v>
      </c>
      <c r="D524" s="48"/>
      <c r="E524" s="48" t="s">
        <v>1101</v>
      </c>
      <c r="F524" s="48" t="s">
        <v>1102</v>
      </c>
      <c r="G524" s="48" t="s">
        <v>331</v>
      </c>
      <c r="H524" s="49">
        <v>43831</v>
      </c>
      <c r="I524" s="49">
        <v>44196</v>
      </c>
      <c r="J524" s="49">
        <v>43910</v>
      </c>
      <c r="K524" s="49">
        <v>43891</v>
      </c>
      <c r="L524" s="48" t="s">
        <v>320</v>
      </c>
      <c r="M524" s="48" t="s">
        <v>314</v>
      </c>
      <c r="N524" s="48"/>
      <c r="O524" s="50">
        <v>0</v>
      </c>
      <c r="P524" s="34">
        <v>0</v>
      </c>
      <c r="Q524" s="39"/>
      <c r="R524" s="39"/>
      <c r="S524" s="39"/>
      <c r="T524" s="39"/>
      <c r="U524" s="39"/>
      <c r="V524" s="40"/>
      <c r="W524" s="50"/>
      <c r="X524" s="48" t="s">
        <v>332</v>
      </c>
      <c r="Y524" s="51" t="s">
        <v>1103</v>
      </c>
      <c r="Z524" s="52" t="s">
        <v>317</v>
      </c>
    </row>
    <row r="525" spans="1:26" s="30" customFormat="1" ht="45" x14ac:dyDescent="0.25">
      <c r="A525" s="70">
        <v>513</v>
      </c>
      <c r="B525" s="31" t="s">
        <v>308</v>
      </c>
      <c r="C525" s="48" t="s">
        <v>328</v>
      </c>
      <c r="D525" s="48"/>
      <c r="E525" s="48" t="s">
        <v>1104</v>
      </c>
      <c r="F525" s="48" t="s">
        <v>1105</v>
      </c>
      <c r="G525" s="48" t="s">
        <v>331</v>
      </c>
      <c r="H525" s="49">
        <v>43831</v>
      </c>
      <c r="I525" s="49">
        <v>44196</v>
      </c>
      <c r="J525" s="49">
        <v>43984</v>
      </c>
      <c r="K525" s="49">
        <v>43908</v>
      </c>
      <c r="L525" s="48" t="s">
        <v>1106</v>
      </c>
      <c r="M525" s="48" t="s">
        <v>314</v>
      </c>
      <c r="N525" s="38" t="s">
        <v>34</v>
      </c>
      <c r="O525" s="50">
        <f>0+2000+6000</f>
        <v>8000</v>
      </c>
      <c r="P525" s="34">
        <f>0+2000+6000</f>
        <v>8000</v>
      </c>
      <c r="Q525" s="39"/>
      <c r="R525" s="39"/>
      <c r="S525" s="39"/>
      <c r="T525" s="39"/>
      <c r="U525" s="39"/>
      <c r="V525" s="40"/>
      <c r="W525" s="50"/>
      <c r="X525" s="48" t="s">
        <v>332</v>
      </c>
      <c r="Y525" s="51" t="s">
        <v>1107</v>
      </c>
      <c r="Z525" s="47" t="s">
        <v>317</v>
      </c>
    </row>
    <row r="526" spans="1:26" s="30" customFormat="1" x14ac:dyDescent="0.25">
      <c r="A526" s="70">
        <v>514</v>
      </c>
      <c r="B526" s="31" t="s">
        <v>308</v>
      </c>
      <c r="C526" s="48" t="s">
        <v>328</v>
      </c>
      <c r="D526" s="48"/>
      <c r="E526" s="48" t="s">
        <v>1108</v>
      </c>
      <c r="F526" s="48" t="s">
        <v>1109</v>
      </c>
      <c r="G526" s="48" t="s">
        <v>331</v>
      </c>
      <c r="H526" s="49">
        <v>43831</v>
      </c>
      <c r="I526" s="49">
        <v>44196</v>
      </c>
      <c r="J526" s="49">
        <v>43920</v>
      </c>
      <c r="K526" s="49">
        <v>43913</v>
      </c>
      <c r="L526" s="48" t="s">
        <v>320</v>
      </c>
      <c r="M526" s="48" t="s">
        <v>314</v>
      </c>
      <c r="N526" s="48"/>
      <c r="O526" s="50">
        <v>0</v>
      </c>
      <c r="P526" s="34">
        <v>0</v>
      </c>
      <c r="Q526" s="39"/>
      <c r="R526" s="39"/>
      <c r="S526" s="39"/>
      <c r="T526" s="39"/>
      <c r="U526" s="39"/>
      <c r="V526" s="40"/>
      <c r="W526" s="50"/>
      <c r="X526" s="48" t="s">
        <v>332</v>
      </c>
      <c r="Y526" s="51" t="s">
        <v>1110</v>
      </c>
      <c r="Z526" s="52"/>
    </row>
    <row r="527" spans="1:26" s="30" customFormat="1" x14ac:dyDescent="0.25">
      <c r="A527" s="70">
        <v>515</v>
      </c>
      <c r="B527" s="31" t="s">
        <v>308</v>
      </c>
      <c r="C527" s="48" t="s">
        <v>328</v>
      </c>
      <c r="D527" s="48"/>
      <c r="E527" s="48" t="s">
        <v>1111</v>
      </c>
      <c r="F527" s="48" t="s">
        <v>1112</v>
      </c>
      <c r="G527" s="48" t="s">
        <v>331</v>
      </c>
      <c r="H527" s="49">
        <v>43831</v>
      </c>
      <c r="I527" s="49">
        <v>44196</v>
      </c>
      <c r="J527" s="49">
        <v>43936</v>
      </c>
      <c r="K527" s="49">
        <v>43915</v>
      </c>
      <c r="L527" s="48" t="s">
        <v>313</v>
      </c>
      <c r="M527" s="48" t="s">
        <v>314</v>
      </c>
      <c r="N527" s="38" t="s">
        <v>34</v>
      </c>
      <c r="O527" s="50">
        <v>2785.35</v>
      </c>
      <c r="P527" s="34">
        <v>2785.35</v>
      </c>
      <c r="Q527" s="39"/>
      <c r="R527" s="39"/>
      <c r="S527" s="39"/>
      <c r="T527" s="39"/>
      <c r="U527" s="39"/>
      <c r="V527" s="40"/>
      <c r="W527" s="50"/>
      <c r="X527" s="48" t="s">
        <v>332</v>
      </c>
      <c r="Y527" s="51" t="s">
        <v>1113</v>
      </c>
      <c r="Z527" s="52" t="s">
        <v>317</v>
      </c>
    </row>
    <row r="528" spans="1:26" s="30" customFormat="1" ht="30" x14ac:dyDescent="0.25">
      <c r="A528" s="70">
        <v>516</v>
      </c>
      <c r="B528" s="31" t="s">
        <v>308</v>
      </c>
      <c r="C528" s="48" t="s">
        <v>516</v>
      </c>
      <c r="D528" s="48"/>
      <c r="E528" s="48" t="s">
        <v>1114</v>
      </c>
      <c r="F528" s="48" t="s">
        <v>1115</v>
      </c>
      <c r="G528" s="48" t="s">
        <v>325</v>
      </c>
      <c r="H528" s="49">
        <v>43831</v>
      </c>
      <c r="I528" s="49">
        <v>44196</v>
      </c>
      <c r="J528" s="49">
        <v>43971</v>
      </c>
      <c r="K528" s="49">
        <v>43933</v>
      </c>
      <c r="L528" s="48" t="s">
        <v>959</v>
      </c>
      <c r="M528" s="48" t="s">
        <v>314</v>
      </c>
      <c r="N528" s="38" t="s">
        <v>34</v>
      </c>
      <c r="O528" s="50">
        <f>500+687.56</f>
        <v>1187.56</v>
      </c>
      <c r="P528" s="34"/>
      <c r="Q528" s="39"/>
      <c r="R528" s="39"/>
      <c r="S528" s="39"/>
      <c r="T528" s="39"/>
      <c r="U528" s="39"/>
      <c r="V528" s="40"/>
      <c r="W528" s="50"/>
      <c r="X528" s="48" t="s">
        <v>1116</v>
      </c>
      <c r="Y528" s="51" t="s">
        <v>1117</v>
      </c>
      <c r="Z528" s="52"/>
    </row>
    <row r="529" spans="1:26" s="30" customFormat="1" ht="30" x14ac:dyDescent="0.25">
      <c r="A529" s="70">
        <v>517</v>
      </c>
      <c r="B529" s="31" t="s">
        <v>308</v>
      </c>
      <c r="C529" s="48" t="s">
        <v>1118</v>
      </c>
      <c r="D529" s="48"/>
      <c r="E529" s="48" t="s">
        <v>1119</v>
      </c>
      <c r="F529" s="48" t="s">
        <v>1120</v>
      </c>
      <c r="G529" s="48" t="s">
        <v>312</v>
      </c>
      <c r="H529" s="49">
        <v>43831</v>
      </c>
      <c r="I529" s="49">
        <v>44196</v>
      </c>
      <c r="J529" s="49">
        <v>43978</v>
      </c>
      <c r="K529" s="49">
        <v>43957</v>
      </c>
      <c r="L529" s="48" t="s">
        <v>313</v>
      </c>
      <c r="M529" s="48" t="s">
        <v>314</v>
      </c>
      <c r="N529" s="38" t="s">
        <v>34</v>
      </c>
      <c r="O529" s="50">
        <v>1353</v>
      </c>
      <c r="P529" s="34"/>
      <c r="Q529" s="39"/>
      <c r="R529" s="39"/>
      <c r="S529" s="39"/>
      <c r="T529" s="39"/>
      <c r="U529" s="39"/>
      <c r="V529" s="40"/>
      <c r="W529" s="50"/>
      <c r="X529" s="48" t="s">
        <v>463</v>
      </c>
      <c r="Y529" s="51"/>
      <c r="Z529" s="52"/>
    </row>
    <row r="530" spans="1:26" s="30" customFormat="1" ht="30" x14ac:dyDescent="0.25">
      <c r="A530" s="70">
        <v>518</v>
      </c>
      <c r="B530" s="31" t="s">
        <v>308</v>
      </c>
      <c r="C530" s="48" t="s">
        <v>634</v>
      </c>
      <c r="D530" s="48"/>
      <c r="E530" s="48" t="s">
        <v>1121</v>
      </c>
      <c r="F530" s="48" t="s">
        <v>1122</v>
      </c>
      <c r="G530" s="48" t="s">
        <v>312</v>
      </c>
      <c r="H530" s="49">
        <v>43831</v>
      </c>
      <c r="I530" s="49">
        <v>44196</v>
      </c>
      <c r="J530" s="49">
        <v>43972</v>
      </c>
      <c r="K530" s="49">
        <v>43968</v>
      </c>
      <c r="L530" s="38" t="s">
        <v>428</v>
      </c>
      <c r="M530" s="48" t="s">
        <v>314</v>
      </c>
      <c r="N530" s="38" t="s">
        <v>34</v>
      </c>
      <c r="O530" s="50">
        <f>107+1000</f>
        <v>1107</v>
      </c>
      <c r="P530" s="34"/>
      <c r="Q530" s="39"/>
      <c r="R530" s="39"/>
      <c r="S530" s="39"/>
      <c r="T530" s="39"/>
      <c r="U530" s="39"/>
      <c r="V530" s="40"/>
      <c r="W530" s="50"/>
      <c r="X530" s="48" t="s">
        <v>463</v>
      </c>
      <c r="Y530" s="51" t="s">
        <v>1123</v>
      </c>
      <c r="Z530" s="52"/>
    </row>
    <row r="531" spans="1:26" s="30" customFormat="1" ht="30" x14ac:dyDescent="0.25">
      <c r="A531" s="70">
        <v>519</v>
      </c>
      <c r="B531" s="31" t="s">
        <v>308</v>
      </c>
      <c r="C531" s="48" t="s">
        <v>378</v>
      </c>
      <c r="D531" s="48"/>
      <c r="E531" s="48" t="s">
        <v>1124</v>
      </c>
      <c r="F531" s="48" t="s">
        <v>1125</v>
      </c>
      <c r="G531" s="48" t="s">
        <v>325</v>
      </c>
      <c r="H531" s="49">
        <v>43831</v>
      </c>
      <c r="I531" s="49">
        <v>44196</v>
      </c>
      <c r="J531" s="49">
        <v>44022</v>
      </c>
      <c r="K531" s="49">
        <v>43983</v>
      </c>
      <c r="L531" s="48" t="s">
        <v>313</v>
      </c>
      <c r="M531" s="48" t="s">
        <v>314</v>
      </c>
      <c r="N531" s="38" t="s">
        <v>34</v>
      </c>
      <c r="O531" s="50">
        <v>3100</v>
      </c>
      <c r="P531" s="34"/>
      <c r="Q531" s="39"/>
      <c r="R531" s="39"/>
      <c r="S531" s="39"/>
      <c r="T531" s="39"/>
      <c r="U531" s="39"/>
      <c r="V531" s="40"/>
      <c r="W531" s="50"/>
      <c r="X531" s="48" t="s">
        <v>463</v>
      </c>
      <c r="Y531" s="51" t="s">
        <v>1126</v>
      </c>
      <c r="Z531" s="52"/>
    </row>
    <row r="532" spans="1:26" s="30" customFormat="1" ht="30" x14ac:dyDescent="0.25">
      <c r="A532" s="70">
        <v>520</v>
      </c>
      <c r="B532" s="31" t="s">
        <v>308</v>
      </c>
      <c r="C532" s="48" t="s">
        <v>516</v>
      </c>
      <c r="D532" s="48"/>
      <c r="E532" s="48" t="s">
        <v>1127</v>
      </c>
      <c r="F532" s="48" t="s">
        <v>1128</v>
      </c>
      <c r="G532" s="48" t="s">
        <v>511</v>
      </c>
      <c r="H532" s="49">
        <v>43831</v>
      </c>
      <c r="I532" s="49">
        <v>44196</v>
      </c>
      <c r="J532" s="49">
        <v>43987</v>
      </c>
      <c r="K532" s="49">
        <v>43984</v>
      </c>
      <c r="L532" s="48" t="s">
        <v>1129</v>
      </c>
      <c r="M532" s="48" t="s">
        <v>314</v>
      </c>
      <c r="N532" s="48"/>
      <c r="O532" s="50">
        <v>0</v>
      </c>
      <c r="P532" s="34"/>
      <c r="Q532" s="39"/>
      <c r="R532" s="39"/>
      <c r="S532" s="39"/>
      <c r="T532" s="39"/>
      <c r="U532" s="39"/>
      <c r="V532" s="35" t="s">
        <v>34</v>
      </c>
      <c r="W532" s="50">
        <v>3473</v>
      </c>
      <c r="X532" s="48" t="s">
        <v>512</v>
      </c>
      <c r="Y532" s="51" t="s">
        <v>1130</v>
      </c>
      <c r="Z532" s="52"/>
    </row>
    <row r="533" spans="1:26" s="30" customFormat="1" x14ac:dyDescent="0.25">
      <c r="A533" s="70">
        <v>521</v>
      </c>
      <c r="B533" s="31" t="s">
        <v>308</v>
      </c>
      <c r="C533" s="48" t="s">
        <v>328</v>
      </c>
      <c r="D533" s="48"/>
      <c r="E533" s="48" t="s">
        <v>1131</v>
      </c>
      <c r="F533" s="48" t="s">
        <v>1132</v>
      </c>
      <c r="G533" s="48" t="s">
        <v>325</v>
      </c>
      <c r="H533" s="49">
        <v>43831</v>
      </c>
      <c r="I533" s="49">
        <v>44196</v>
      </c>
      <c r="J533" s="49">
        <v>43986</v>
      </c>
      <c r="K533" s="49">
        <v>43985</v>
      </c>
      <c r="L533" s="48" t="s">
        <v>1129</v>
      </c>
      <c r="M533" s="48" t="s">
        <v>314</v>
      </c>
      <c r="N533" s="48"/>
      <c r="O533" s="50">
        <v>0</v>
      </c>
      <c r="P533" s="34"/>
      <c r="Q533" s="39"/>
      <c r="R533" s="39"/>
      <c r="S533" s="39"/>
      <c r="T533" s="39"/>
      <c r="U533" s="39"/>
      <c r="V533" s="35" t="s">
        <v>34</v>
      </c>
      <c r="W533" s="50">
        <v>3109</v>
      </c>
      <c r="X533" s="48" t="s">
        <v>1071</v>
      </c>
      <c r="Y533" s="51" t="s">
        <v>1133</v>
      </c>
      <c r="Z533" s="52"/>
    </row>
    <row r="534" spans="1:26" s="30" customFormat="1" ht="30" x14ac:dyDescent="0.25">
      <c r="A534" s="70">
        <v>522</v>
      </c>
      <c r="B534" s="31" t="s">
        <v>308</v>
      </c>
      <c r="C534" s="48" t="s">
        <v>662</v>
      </c>
      <c r="D534" s="48"/>
      <c r="E534" s="48" t="s">
        <v>1134</v>
      </c>
      <c r="F534" s="48" t="s">
        <v>1135</v>
      </c>
      <c r="G534" s="48" t="s">
        <v>325</v>
      </c>
      <c r="H534" s="49">
        <v>43831</v>
      </c>
      <c r="I534" s="49">
        <v>44196</v>
      </c>
      <c r="J534" s="49">
        <v>43987</v>
      </c>
      <c r="K534" s="49">
        <v>43986</v>
      </c>
      <c r="L534" s="48" t="s">
        <v>313</v>
      </c>
      <c r="M534" s="48" t="s">
        <v>314</v>
      </c>
      <c r="N534" s="38" t="s">
        <v>34</v>
      </c>
      <c r="O534" s="50">
        <v>1216.49</v>
      </c>
      <c r="P534" s="34"/>
      <c r="Q534" s="39"/>
      <c r="R534" s="39"/>
      <c r="S534" s="39"/>
      <c r="T534" s="39"/>
      <c r="U534" s="39"/>
      <c r="V534" s="40"/>
      <c r="W534" s="50"/>
      <c r="X534" s="48" t="s">
        <v>463</v>
      </c>
      <c r="Y534" s="51" t="s">
        <v>1136</v>
      </c>
      <c r="Z534" s="52"/>
    </row>
    <row r="535" spans="1:26" s="30" customFormat="1" ht="30" x14ac:dyDescent="0.25">
      <c r="A535" s="70">
        <v>523</v>
      </c>
      <c r="B535" s="31" t="s">
        <v>308</v>
      </c>
      <c r="C535" s="48" t="s">
        <v>322</v>
      </c>
      <c r="D535" s="48"/>
      <c r="E535" s="48" t="s">
        <v>1137</v>
      </c>
      <c r="F535" s="48" t="s">
        <v>1138</v>
      </c>
      <c r="G535" s="48" t="s">
        <v>325</v>
      </c>
      <c r="H535" s="49">
        <v>43831</v>
      </c>
      <c r="I535" s="49">
        <v>44196</v>
      </c>
      <c r="J535" s="49">
        <v>43992</v>
      </c>
      <c r="K535" s="49">
        <v>43990</v>
      </c>
      <c r="L535" s="48" t="s">
        <v>313</v>
      </c>
      <c r="M535" s="48" t="s">
        <v>314</v>
      </c>
      <c r="N535" s="38" t="s">
        <v>34</v>
      </c>
      <c r="O535" s="50">
        <v>520</v>
      </c>
      <c r="P535" s="34"/>
      <c r="Q535" s="39"/>
      <c r="R535" s="39"/>
      <c r="S535" s="39"/>
      <c r="T535" s="39"/>
      <c r="U535" s="39"/>
      <c r="V535" s="40"/>
      <c r="W535" s="50"/>
      <c r="X535" s="48" t="s">
        <v>326</v>
      </c>
      <c r="Y535" s="51" t="s">
        <v>1139</v>
      </c>
      <c r="Z535" s="52"/>
    </row>
    <row r="536" spans="1:26" s="30" customFormat="1" ht="30" x14ac:dyDescent="0.25">
      <c r="A536" s="70">
        <v>524</v>
      </c>
      <c r="B536" s="31" t="s">
        <v>308</v>
      </c>
      <c r="C536" s="48" t="s">
        <v>634</v>
      </c>
      <c r="D536" s="48"/>
      <c r="E536" s="48" t="s">
        <v>1140</v>
      </c>
      <c r="F536" s="48" t="s">
        <v>1141</v>
      </c>
      <c r="G536" s="48" t="s">
        <v>312</v>
      </c>
      <c r="H536" s="49">
        <v>43831</v>
      </c>
      <c r="I536" s="49">
        <v>44196</v>
      </c>
      <c r="J536" s="49">
        <v>43998</v>
      </c>
      <c r="K536" s="49">
        <v>43994</v>
      </c>
      <c r="L536" s="48" t="s">
        <v>313</v>
      </c>
      <c r="M536" s="48" t="s">
        <v>314</v>
      </c>
      <c r="N536" s="38" t="s">
        <v>34</v>
      </c>
      <c r="O536" s="50">
        <v>1476</v>
      </c>
      <c r="P536" s="34"/>
      <c r="Q536" s="39"/>
      <c r="R536" s="39"/>
      <c r="S536" s="39"/>
      <c r="T536" s="39"/>
      <c r="U536" s="39"/>
      <c r="V536" s="40"/>
      <c r="W536" s="50"/>
      <c r="X536" s="48" t="s">
        <v>463</v>
      </c>
      <c r="Y536" s="51" t="s">
        <v>1142</v>
      </c>
      <c r="Z536" s="52"/>
    </row>
    <row r="537" spans="1:26" s="30" customFormat="1" ht="30" x14ac:dyDescent="0.25">
      <c r="A537" s="70">
        <v>525</v>
      </c>
      <c r="B537" s="31" t="s">
        <v>308</v>
      </c>
      <c r="C537" s="48" t="s">
        <v>346</v>
      </c>
      <c r="D537" s="48"/>
      <c r="E537" s="48" t="s">
        <v>1143</v>
      </c>
      <c r="F537" s="48" t="s">
        <v>1144</v>
      </c>
      <c r="G537" s="48" t="s">
        <v>312</v>
      </c>
      <c r="H537" s="49">
        <v>43831</v>
      </c>
      <c r="I537" s="49">
        <v>44196</v>
      </c>
      <c r="J537" s="49">
        <v>43999</v>
      </c>
      <c r="K537" s="49">
        <v>43997</v>
      </c>
      <c r="L537" s="48" t="s">
        <v>313</v>
      </c>
      <c r="M537" s="48" t="s">
        <v>314</v>
      </c>
      <c r="N537" s="38" t="s">
        <v>34</v>
      </c>
      <c r="O537" s="50">
        <v>5713.25</v>
      </c>
      <c r="P537" s="34"/>
      <c r="Q537" s="39"/>
      <c r="R537" s="39"/>
      <c r="S537" s="39"/>
      <c r="T537" s="39"/>
      <c r="U537" s="39"/>
      <c r="V537" s="40"/>
      <c r="W537" s="50"/>
      <c r="X537" s="48" t="s">
        <v>463</v>
      </c>
      <c r="Y537" s="51" t="s">
        <v>1145</v>
      </c>
      <c r="Z537" s="52"/>
    </row>
    <row r="538" spans="1:26" s="30" customFormat="1" ht="30" x14ac:dyDescent="0.25">
      <c r="A538" s="70">
        <v>526</v>
      </c>
      <c r="B538" s="31" t="s">
        <v>308</v>
      </c>
      <c r="C538" s="48" t="s">
        <v>328</v>
      </c>
      <c r="D538" s="48"/>
      <c r="E538" s="48" t="s">
        <v>1146</v>
      </c>
      <c r="F538" s="48" t="s">
        <v>1147</v>
      </c>
      <c r="G538" s="48" t="s">
        <v>331</v>
      </c>
      <c r="H538" s="49">
        <v>43831</v>
      </c>
      <c r="I538" s="49">
        <v>44196</v>
      </c>
      <c r="J538" s="49">
        <v>44014</v>
      </c>
      <c r="K538" s="49">
        <v>44002</v>
      </c>
      <c r="L538" s="48" t="s">
        <v>320</v>
      </c>
      <c r="M538" s="48" t="s">
        <v>314</v>
      </c>
      <c r="N538" s="48"/>
      <c r="O538" s="50">
        <v>0</v>
      </c>
      <c r="P538" s="34">
        <v>0</v>
      </c>
      <c r="Q538" s="39"/>
      <c r="R538" s="39"/>
      <c r="S538" s="39"/>
      <c r="T538" s="39"/>
      <c r="U538" s="39"/>
      <c r="V538" s="40"/>
      <c r="W538" s="50"/>
      <c r="X538" s="48" t="s">
        <v>332</v>
      </c>
      <c r="Y538" s="51" t="s">
        <v>1148</v>
      </c>
      <c r="Z538" s="52" t="s">
        <v>317</v>
      </c>
    </row>
    <row r="539" spans="1:26" s="30" customFormat="1" ht="30" x14ac:dyDescent="0.25">
      <c r="A539" s="70">
        <v>527</v>
      </c>
      <c r="B539" s="31" t="s">
        <v>308</v>
      </c>
      <c r="C539" s="48" t="s">
        <v>328</v>
      </c>
      <c r="D539" s="48"/>
      <c r="E539" s="48" t="s">
        <v>1149</v>
      </c>
      <c r="F539" s="48" t="s">
        <v>1150</v>
      </c>
      <c r="G539" s="48" t="s">
        <v>331</v>
      </c>
      <c r="H539" s="49">
        <v>43831</v>
      </c>
      <c r="I539" s="49">
        <v>44196</v>
      </c>
      <c r="J539" s="49">
        <v>44015</v>
      </c>
      <c r="K539" s="49">
        <v>44002</v>
      </c>
      <c r="L539" s="48" t="s">
        <v>320</v>
      </c>
      <c r="M539" s="48" t="s">
        <v>314</v>
      </c>
      <c r="N539" s="48"/>
      <c r="O539" s="50">
        <v>0</v>
      </c>
      <c r="P539" s="34">
        <v>0</v>
      </c>
      <c r="Q539" s="39"/>
      <c r="R539" s="39"/>
      <c r="S539" s="39"/>
      <c r="T539" s="39"/>
      <c r="U539" s="39"/>
      <c r="V539" s="40"/>
      <c r="W539" s="50"/>
      <c r="X539" s="48" t="s">
        <v>332</v>
      </c>
      <c r="Y539" s="51" t="s">
        <v>1151</v>
      </c>
      <c r="Z539" s="52" t="s">
        <v>317</v>
      </c>
    </row>
    <row r="540" spans="1:26" s="30" customFormat="1" ht="30" x14ac:dyDescent="0.25">
      <c r="A540" s="70">
        <v>528</v>
      </c>
      <c r="B540" s="31" t="s">
        <v>308</v>
      </c>
      <c r="C540" s="48" t="s">
        <v>328</v>
      </c>
      <c r="D540" s="48"/>
      <c r="E540" s="48" t="s">
        <v>1152</v>
      </c>
      <c r="F540" s="48" t="s">
        <v>1153</v>
      </c>
      <c r="G540" s="48" t="s">
        <v>331</v>
      </c>
      <c r="H540" s="49">
        <v>43831</v>
      </c>
      <c r="I540" s="49">
        <v>44196</v>
      </c>
      <c r="J540" s="49">
        <v>44018</v>
      </c>
      <c r="K540" s="49">
        <v>44004</v>
      </c>
      <c r="L540" s="48" t="s">
        <v>925</v>
      </c>
      <c r="M540" s="48" t="s">
        <v>314</v>
      </c>
      <c r="N540" s="48"/>
      <c r="O540" s="50">
        <v>0</v>
      </c>
      <c r="P540" s="34">
        <v>0</v>
      </c>
      <c r="Q540" s="39"/>
      <c r="R540" s="39"/>
      <c r="S540" s="39"/>
      <c r="T540" s="39"/>
      <c r="U540" s="39"/>
      <c r="V540" s="35" t="s">
        <v>34</v>
      </c>
      <c r="W540" s="50">
        <v>640.83000000000004</v>
      </c>
      <c r="X540" s="48" t="s">
        <v>332</v>
      </c>
      <c r="Y540" s="51" t="s">
        <v>1154</v>
      </c>
      <c r="Z540" s="52" t="s">
        <v>317</v>
      </c>
    </row>
    <row r="541" spans="1:26" s="30" customFormat="1" ht="30" x14ac:dyDescent="0.25">
      <c r="A541" s="70">
        <v>529</v>
      </c>
      <c r="B541" s="31" t="s">
        <v>308</v>
      </c>
      <c r="C541" s="48" t="s">
        <v>328</v>
      </c>
      <c r="D541" s="48"/>
      <c r="E541" s="48" t="s">
        <v>1155</v>
      </c>
      <c r="F541" s="48" t="s">
        <v>1156</v>
      </c>
      <c r="G541" s="48" t="s">
        <v>331</v>
      </c>
      <c r="H541" s="49">
        <v>43831</v>
      </c>
      <c r="I541" s="49">
        <v>44196</v>
      </c>
      <c r="J541" s="49">
        <v>44014</v>
      </c>
      <c r="K541" s="49">
        <v>44005</v>
      </c>
      <c r="L541" s="48" t="s">
        <v>925</v>
      </c>
      <c r="M541" s="48" t="s">
        <v>314</v>
      </c>
      <c r="N541" s="48"/>
      <c r="O541" s="50">
        <v>0</v>
      </c>
      <c r="P541" s="34">
        <v>0</v>
      </c>
      <c r="Q541" s="39"/>
      <c r="R541" s="39"/>
      <c r="S541" s="39"/>
      <c r="T541" s="39"/>
      <c r="U541" s="39"/>
      <c r="V541" s="35" t="s">
        <v>34</v>
      </c>
      <c r="W541" s="50">
        <v>222.91</v>
      </c>
      <c r="X541" s="48" t="s">
        <v>332</v>
      </c>
      <c r="Y541" s="51" t="s">
        <v>1157</v>
      </c>
      <c r="Z541" s="52" t="s">
        <v>317</v>
      </c>
    </row>
    <row r="542" spans="1:26" s="30" customFormat="1" ht="30" x14ac:dyDescent="0.25">
      <c r="A542" s="70">
        <v>530</v>
      </c>
      <c r="B542" s="31" t="s">
        <v>308</v>
      </c>
      <c r="C542" s="48" t="s">
        <v>708</v>
      </c>
      <c r="D542" s="48"/>
      <c r="E542" s="48" t="s">
        <v>1158</v>
      </c>
      <c r="F542" s="48" t="s">
        <v>1159</v>
      </c>
      <c r="G542" s="48" t="s">
        <v>325</v>
      </c>
      <c r="H542" s="49">
        <v>43831</v>
      </c>
      <c r="I542" s="49">
        <v>44196</v>
      </c>
      <c r="J542" s="49">
        <v>44006</v>
      </c>
      <c r="K542" s="49">
        <v>44006</v>
      </c>
      <c r="L542" s="48" t="s">
        <v>313</v>
      </c>
      <c r="M542" s="48" t="s">
        <v>314</v>
      </c>
      <c r="N542" s="38" t="s">
        <v>34</v>
      </c>
      <c r="O542" s="50">
        <v>2000</v>
      </c>
      <c r="P542" s="34"/>
      <c r="Q542" s="39"/>
      <c r="R542" s="39"/>
      <c r="S542" s="39"/>
      <c r="T542" s="39"/>
      <c r="U542" s="39"/>
      <c r="V542" s="40"/>
      <c r="W542" s="50"/>
      <c r="X542" s="48" t="s">
        <v>714</v>
      </c>
      <c r="Y542" s="51" t="s">
        <v>1160</v>
      </c>
      <c r="Z542" s="52"/>
    </row>
    <row r="543" spans="1:26" s="30" customFormat="1" ht="30" x14ac:dyDescent="0.25">
      <c r="A543" s="70">
        <v>531</v>
      </c>
      <c r="B543" s="31" t="s">
        <v>308</v>
      </c>
      <c r="C543" s="48" t="s">
        <v>359</v>
      </c>
      <c r="D543" s="48"/>
      <c r="E543" s="48" t="s">
        <v>1161</v>
      </c>
      <c r="F543" s="48" t="s">
        <v>1162</v>
      </c>
      <c r="G543" s="48" t="s">
        <v>312</v>
      </c>
      <c r="H543" s="49">
        <v>43831</v>
      </c>
      <c r="I543" s="49">
        <v>44196</v>
      </c>
      <c r="J543" s="49">
        <v>44013</v>
      </c>
      <c r="K543" s="49">
        <v>44011</v>
      </c>
      <c r="L543" s="48" t="s">
        <v>313</v>
      </c>
      <c r="M543" s="48" t="s">
        <v>314</v>
      </c>
      <c r="N543" s="38" t="s">
        <v>34</v>
      </c>
      <c r="O543" s="50">
        <v>1750.41</v>
      </c>
      <c r="P543" s="34"/>
      <c r="Q543" s="39"/>
      <c r="R543" s="39"/>
      <c r="S543" s="39"/>
      <c r="T543" s="39"/>
      <c r="U543" s="39"/>
      <c r="V543" s="40"/>
      <c r="W543" s="50"/>
      <c r="X543" s="48" t="s">
        <v>463</v>
      </c>
      <c r="Y543" s="51" t="s">
        <v>1163</v>
      </c>
      <c r="Z543" s="52"/>
    </row>
    <row r="544" spans="1:26" s="30" customFormat="1" ht="30" x14ac:dyDescent="0.25">
      <c r="A544" s="70">
        <v>532</v>
      </c>
      <c r="B544" s="31" t="s">
        <v>308</v>
      </c>
      <c r="C544" s="48" t="s">
        <v>662</v>
      </c>
      <c r="D544" s="48"/>
      <c r="E544" s="48" t="s">
        <v>1164</v>
      </c>
      <c r="F544" s="48" t="s">
        <v>1165</v>
      </c>
      <c r="G544" s="48" t="s">
        <v>312</v>
      </c>
      <c r="H544" s="49">
        <v>43831</v>
      </c>
      <c r="I544" s="49">
        <v>44196</v>
      </c>
      <c r="J544" s="49">
        <v>44012</v>
      </c>
      <c r="K544" s="49">
        <v>44012</v>
      </c>
      <c r="L544" s="48" t="s">
        <v>313</v>
      </c>
      <c r="M544" s="48" t="s">
        <v>314</v>
      </c>
      <c r="N544" s="38" t="s">
        <v>34</v>
      </c>
      <c r="O544" s="50">
        <v>1000</v>
      </c>
      <c r="P544" s="34"/>
      <c r="Q544" s="39"/>
      <c r="R544" s="39"/>
      <c r="S544" s="39"/>
      <c r="T544" s="39"/>
      <c r="U544" s="39"/>
      <c r="V544" s="40"/>
      <c r="W544" s="50"/>
      <c r="X544" s="48" t="s">
        <v>463</v>
      </c>
      <c r="Y544" s="51" t="s">
        <v>1166</v>
      </c>
      <c r="Z544" s="52"/>
    </row>
    <row r="545" spans="1:26" s="30" customFormat="1" ht="30" x14ac:dyDescent="0.25">
      <c r="A545" s="70">
        <v>533</v>
      </c>
      <c r="B545" s="31" t="s">
        <v>308</v>
      </c>
      <c r="C545" s="48" t="s">
        <v>430</v>
      </c>
      <c r="D545" s="48"/>
      <c r="E545" s="48" t="s">
        <v>1167</v>
      </c>
      <c r="F545" s="48" t="s">
        <v>1168</v>
      </c>
      <c r="G545" s="48" t="s">
        <v>312</v>
      </c>
      <c r="H545" s="49">
        <v>43831</v>
      </c>
      <c r="I545" s="49">
        <v>44196</v>
      </c>
      <c r="J545" s="49">
        <v>44033</v>
      </c>
      <c r="K545" s="49">
        <v>44032</v>
      </c>
      <c r="L545" s="48" t="s">
        <v>1129</v>
      </c>
      <c r="M545" s="48" t="s">
        <v>314</v>
      </c>
      <c r="N545" s="48"/>
      <c r="O545" s="50">
        <v>0</v>
      </c>
      <c r="P545" s="34"/>
      <c r="Q545" s="39"/>
      <c r="R545" s="39"/>
      <c r="S545" s="39"/>
      <c r="T545" s="39"/>
      <c r="U545" s="39"/>
      <c r="V545" s="35" t="s">
        <v>34</v>
      </c>
      <c r="W545" s="50">
        <v>3592.77</v>
      </c>
      <c r="X545" s="48" t="s">
        <v>463</v>
      </c>
      <c r="Y545" s="51" t="s">
        <v>1169</v>
      </c>
      <c r="Z545" s="52"/>
    </row>
    <row r="546" spans="1:26" s="30" customFormat="1" x14ac:dyDescent="0.25">
      <c r="A546" s="70">
        <v>534</v>
      </c>
      <c r="B546" s="31" t="s">
        <v>308</v>
      </c>
      <c r="C546" s="48" t="s">
        <v>346</v>
      </c>
      <c r="D546" s="48"/>
      <c r="E546" s="48" t="s">
        <v>1170</v>
      </c>
      <c r="F546" s="48" t="s">
        <v>1171</v>
      </c>
      <c r="G546" s="48" t="s">
        <v>511</v>
      </c>
      <c r="H546" s="49">
        <v>43831</v>
      </c>
      <c r="I546" s="49">
        <v>44196</v>
      </c>
      <c r="J546" s="49">
        <v>44040</v>
      </c>
      <c r="K546" s="49">
        <v>44032</v>
      </c>
      <c r="L546" s="48" t="s">
        <v>1129</v>
      </c>
      <c r="M546" s="48" t="s">
        <v>314</v>
      </c>
      <c r="N546" s="48"/>
      <c r="O546" s="50">
        <v>0</v>
      </c>
      <c r="P546" s="34"/>
      <c r="Q546" s="39"/>
      <c r="R546" s="39"/>
      <c r="S546" s="39"/>
      <c r="T546" s="39"/>
      <c r="U546" s="39"/>
      <c r="V546" s="35" t="s">
        <v>34</v>
      </c>
      <c r="W546" s="50">
        <v>2573</v>
      </c>
      <c r="X546" s="48" t="s">
        <v>512</v>
      </c>
      <c r="Y546" s="51"/>
      <c r="Z546" s="52"/>
    </row>
    <row r="547" spans="1:26" s="30" customFormat="1" ht="45" x14ac:dyDescent="0.25">
      <c r="A547" s="70">
        <v>535</v>
      </c>
      <c r="B547" s="31" t="s">
        <v>308</v>
      </c>
      <c r="C547" s="48" t="s">
        <v>494</v>
      </c>
      <c r="D547" s="48"/>
      <c r="E547" s="48" t="s">
        <v>1172</v>
      </c>
      <c r="F547" s="48" t="s">
        <v>1173</v>
      </c>
      <c r="G547" s="48" t="s">
        <v>312</v>
      </c>
      <c r="H547" s="49">
        <v>43831</v>
      </c>
      <c r="I547" s="49">
        <v>44196</v>
      </c>
      <c r="J547" s="49">
        <v>44041</v>
      </c>
      <c r="K547" s="49">
        <v>44032</v>
      </c>
      <c r="L547" s="48" t="s">
        <v>1129</v>
      </c>
      <c r="M547" s="48" t="s">
        <v>314</v>
      </c>
      <c r="N547" s="48"/>
      <c r="O547" s="50">
        <v>0</v>
      </c>
      <c r="P547" s="34"/>
      <c r="Q547" s="39"/>
      <c r="R547" s="39"/>
      <c r="S547" s="39"/>
      <c r="T547" s="39"/>
      <c r="U547" s="39"/>
      <c r="V547" s="35" t="s">
        <v>34</v>
      </c>
      <c r="W547" s="50">
        <v>8639</v>
      </c>
      <c r="X547" s="48" t="s">
        <v>463</v>
      </c>
      <c r="Y547" s="51" t="s">
        <v>1174</v>
      </c>
      <c r="Z547" s="52"/>
    </row>
    <row r="548" spans="1:26" s="30" customFormat="1" x14ac:dyDescent="0.25">
      <c r="A548" s="70">
        <v>536</v>
      </c>
      <c r="B548" s="31" t="s">
        <v>308</v>
      </c>
      <c r="C548" s="48" t="s">
        <v>328</v>
      </c>
      <c r="D548" s="48"/>
      <c r="E548" s="48" t="s">
        <v>1175</v>
      </c>
      <c r="F548" s="48" t="s">
        <v>1176</v>
      </c>
      <c r="G548" s="48" t="s">
        <v>331</v>
      </c>
      <c r="H548" s="49">
        <v>43831</v>
      </c>
      <c r="I548" s="49">
        <v>44196</v>
      </c>
      <c r="J548" s="49">
        <v>44042</v>
      </c>
      <c r="K548" s="49">
        <v>44040</v>
      </c>
      <c r="L548" s="48" t="s">
        <v>1129</v>
      </c>
      <c r="M548" s="48" t="s">
        <v>314</v>
      </c>
      <c r="N548" s="48"/>
      <c r="O548" s="50">
        <v>0</v>
      </c>
      <c r="P548" s="34">
        <v>0</v>
      </c>
      <c r="Q548" s="39"/>
      <c r="R548" s="39"/>
      <c r="S548" s="39"/>
      <c r="T548" s="39"/>
      <c r="U548" s="39"/>
      <c r="V548" s="35" t="s">
        <v>34</v>
      </c>
      <c r="W548" s="50">
        <v>2359</v>
      </c>
      <c r="X548" s="48" t="s">
        <v>332</v>
      </c>
      <c r="Y548" s="51" t="s">
        <v>1177</v>
      </c>
      <c r="Z548" s="52"/>
    </row>
    <row r="549" spans="1:26" s="30" customFormat="1" ht="30" x14ac:dyDescent="0.25">
      <c r="A549" s="70">
        <v>537</v>
      </c>
      <c r="B549" s="31" t="s">
        <v>308</v>
      </c>
      <c r="C549" s="48" t="s">
        <v>504</v>
      </c>
      <c r="D549" s="48"/>
      <c r="E549" s="48" t="s">
        <v>1178</v>
      </c>
      <c r="F549" s="48" t="s">
        <v>1179</v>
      </c>
      <c r="G549" s="48" t="s">
        <v>312</v>
      </c>
      <c r="H549" s="49">
        <v>43831</v>
      </c>
      <c r="I549" s="49">
        <v>44196</v>
      </c>
      <c r="J549" s="49">
        <v>44046</v>
      </c>
      <c r="K549" s="49">
        <v>44046</v>
      </c>
      <c r="L549" s="48" t="s">
        <v>1129</v>
      </c>
      <c r="M549" s="48" t="s">
        <v>314</v>
      </c>
      <c r="N549" s="48"/>
      <c r="O549" s="50">
        <v>0</v>
      </c>
      <c r="P549" s="34"/>
      <c r="Q549" s="39"/>
      <c r="R549" s="39"/>
      <c r="S549" s="39"/>
      <c r="T549" s="39"/>
      <c r="U549" s="39"/>
      <c r="V549" s="40"/>
      <c r="W549" s="50"/>
      <c r="X549" s="48" t="s">
        <v>463</v>
      </c>
      <c r="Y549" s="51" t="s">
        <v>1180</v>
      </c>
      <c r="Z549" s="52"/>
    </row>
    <row r="550" spans="1:26" s="30" customFormat="1" ht="30" x14ac:dyDescent="0.25">
      <c r="A550" s="70">
        <v>538</v>
      </c>
      <c r="B550" s="31" t="s">
        <v>308</v>
      </c>
      <c r="C550" s="48" t="s">
        <v>328</v>
      </c>
      <c r="D550" s="48"/>
      <c r="E550" s="48" t="s">
        <v>1181</v>
      </c>
      <c r="F550" s="48" t="s">
        <v>1182</v>
      </c>
      <c r="G550" s="48" t="s">
        <v>331</v>
      </c>
      <c r="H550" s="49">
        <v>43831</v>
      </c>
      <c r="I550" s="49">
        <v>44196</v>
      </c>
      <c r="J550" s="49">
        <v>44053</v>
      </c>
      <c r="K550" s="49">
        <v>44048</v>
      </c>
      <c r="L550" s="48" t="s">
        <v>1183</v>
      </c>
      <c r="M550" s="48" t="s">
        <v>314</v>
      </c>
      <c r="N550" s="48"/>
      <c r="O550" s="50">
        <v>0</v>
      </c>
      <c r="P550" s="34">
        <v>0</v>
      </c>
      <c r="Q550" s="39"/>
      <c r="R550" s="39"/>
      <c r="S550" s="39"/>
      <c r="T550" s="39"/>
      <c r="U550" s="39"/>
      <c r="V550" s="40"/>
      <c r="W550" s="50"/>
      <c r="X550" s="48" t="s">
        <v>332</v>
      </c>
      <c r="Y550" s="51" t="s">
        <v>1184</v>
      </c>
      <c r="Z550" s="52"/>
    </row>
    <row r="551" spans="1:26" x14ac:dyDescent="0.25">
      <c r="A551" s="53" t="s">
        <v>1185</v>
      </c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>
        <f>SUBTOTAL(103,Tabela1[Czy szkoda została wypłacona?])</f>
        <v>413</v>
      </c>
      <c r="O551" s="55">
        <f>SUBTOTAL(109,Tabela1[Ogółem / razem])</f>
        <v>1573084.7700000009</v>
      </c>
      <c r="P551" s="56">
        <f>SUBTOTAL(109,Tabela1[OC])</f>
        <v>796614.6399999999</v>
      </c>
      <c r="Q551" s="56">
        <f>SUBTOTAL(109,Tabela1[[Majątek ]])</f>
        <v>329253.80999999994</v>
      </c>
      <c r="R551" s="56">
        <f>SUBTOTAL(109,Tabela1[Kradzież wandalizm])</f>
        <v>19847.97</v>
      </c>
      <c r="S551" s="56">
        <f>SUBTOTAL(109,Tabela1[[Szyby ]])</f>
        <v>19205.099999999999</v>
      </c>
      <c r="T551" s="56">
        <f>SUBTOTAL(109,Tabela1[Elektr.])</f>
        <v>3917.7</v>
      </c>
      <c r="U551" s="56">
        <f>SUBTOTAL(109,Tabela1[NNW])</f>
        <v>160</v>
      </c>
      <c r="V551" s="86">
        <f>SUBTOTAL(103,Tabela1[Czy jest założona rezerwa?])</f>
        <v>21</v>
      </c>
      <c r="W551" s="55">
        <f>SUBTOTAL(109,Tabela1[Wysokość rezerwy])</f>
        <v>268411.39</v>
      </c>
      <c r="X551" s="54"/>
      <c r="Y551" s="57"/>
      <c r="Z551" s="58"/>
    </row>
    <row r="552" spans="1:26" x14ac:dyDescent="0.25">
      <c r="A552" s="59"/>
      <c r="B552" s="60"/>
      <c r="C552" s="61"/>
      <c r="D552" s="60"/>
      <c r="E552" s="62"/>
      <c r="F552" s="62"/>
      <c r="G552" s="63"/>
      <c r="H552" s="63"/>
      <c r="I552" s="63"/>
      <c r="J552" s="63"/>
      <c r="K552" s="60"/>
      <c r="L552" s="62"/>
      <c r="M552" s="62"/>
      <c r="N552" s="64"/>
      <c r="V552" s="64"/>
      <c r="W552" s="60"/>
      <c r="X552" s="61"/>
      <c r="Y552" s="62"/>
    </row>
    <row r="553" spans="1:26" x14ac:dyDescent="0.25">
      <c r="A553" s="59"/>
      <c r="B553" s="60"/>
      <c r="C553" s="61"/>
      <c r="D553" s="60"/>
      <c r="E553" s="62"/>
      <c r="F553" s="62"/>
      <c r="G553" s="63"/>
      <c r="H553" s="63"/>
      <c r="I553" s="63"/>
      <c r="J553" s="63"/>
      <c r="K553" s="60"/>
      <c r="L553" s="62"/>
      <c r="M553" s="62"/>
      <c r="N553" s="64"/>
      <c r="V553" s="64"/>
      <c r="W553" s="60"/>
      <c r="X553" s="61"/>
      <c r="Y553" s="62"/>
    </row>
  </sheetData>
  <mergeCells count="1">
    <mergeCell ref="O11:U11"/>
  </mergeCells>
  <pageMargins left="0.70866141732283472" right="0.70866141732283472" top="0.74803149606299213" bottom="0.74803149606299213" header="0.31496062992125984" footer="0.31496062992125984"/>
  <pageSetup paperSize="9" scale="59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1</oddHeader>
    <oddFooter>&amp;RStrona &amp;P z &amp;N</oddFooter>
  </headerFooter>
  <colBreaks count="1" manualBreakCount="1">
    <brk id="10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6678D-3239-4B6C-90DD-090A7AD9288D}">
  <dimension ref="A1:Y118"/>
  <sheetViews>
    <sheetView zoomScaleNormal="100" workbookViewId="0">
      <selection activeCell="E7" sqref="E7"/>
    </sheetView>
  </sheetViews>
  <sheetFormatPr defaultRowHeight="15" x14ac:dyDescent="0.25"/>
  <cols>
    <col min="1" max="1" width="8.140625" style="7" bestFit="1" customWidth="1"/>
    <col min="2" max="2" width="14.7109375" style="16" customWidth="1"/>
    <col min="3" max="3" width="18.5703125" style="7" customWidth="1"/>
    <col min="4" max="4" width="26.28515625" style="7" bestFit="1" customWidth="1"/>
    <col min="5" max="5" width="19.5703125" style="7" customWidth="1"/>
    <col min="6" max="6" width="22.5703125" style="7" customWidth="1"/>
    <col min="7" max="7" width="18" style="9" customWidth="1"/>
    <col min="8" max="8" width="19.85546875" style="9" customWidth="1"/>
    <col min="9" max="9" width="16.42578125" style="7" customWidth="1"/>
    <col min="10" max="10" width="20.140625" style="5" customWidth="1"/>
    <col min="11" max="11" width="17.42578125" style="7" customWidth="1"/>
    <col min="12" max="12" width="17.85546875" style="5" customWidth="1"/>
    <col min="13" max="13" width="22" style="5" customWidth="1"/>
    <col min="14" max="14" width="17.140625" style="6" customWidth="1"/>
    <col min="15" max="15" width="15.5703125" style="6" customWidth="1"/>
    <col min="16" max="16" width="32.28515625" style="6" bestFit="1" customWidth="1"/>
    <col min="17" max="16384" width="9.140625" style="6"/>
  </cols>
  <sheetData>
    <row r="1" spans="1:25" s="18" customFormat="1" ht="30.75" thickBot="1" x14ac:dyDescent="0.3">
      <c r="A1"/>
      <c r="B1" s="92" t="s">
        <v>1</v>
      </c>
      <c r="C1" s="92" t="s">
        <v>2</v>
      </c>
      <c r="D1" s="92" t="s">
        <v>3</v>
      </c>
      <c r="E1" s="92" t="s">
        <v>4</v>
      </c>
      <c r="F1" s="92" t="s">
        <v>5</v>
      </c>
      <c r="G1" s="92" t="s">
        <v>6</v>
      </c>
      <c r="H1" s="17"/>
      <c r="L1" s="74"/>
      <c r="M1" s="74"/>
      <c r="Y1" s="74"/>
    </row>
    <row r="2" spans="1:25" s="18" customFormat="1" ht="15.75" thickTop="1" x14ac:dyDescent="0.25">
      <c r="A2"/>
      <c r="B2" s="85">
        <v>2016</v>
      </c>
      <c r="C2" s="93">
        <f>COUNTIFS(Tabela2[Data szkody / zdarzenia],"&gt;=2016-01-01",Tabela2[Data szkody / zdarzenia],"&lt;=2016-12-31")</f>
        <v>7</v>
      </c>
      <c r="D2" s="78">
        <f>COUNTIFS(Tabela2[Data szkody / zdarzenia],"&gt;=2016-01-01",Tabela2[Data szkody / zdarzenia],"&lt;=2016-12-31",Tabela2[Czy szkoda została wypłacona?],"TAK")</f>
        <v>7</v>
      </c>
      <c r="E2" s="79">
        <f>SUMIFS(Tabela2[Wypłata],Tabela2[Data szkody / zdarzenia],"&gt;=2016-01-01",Tabela2[Data szkody / zdarzenia],"&lt;=2016-12-31")</f>
        <v>12872.519999999999</v>
      </c>
      <c r="F2" s="72">
        <f>COUNTIFS(Tabela2[Data szkody / zdarzenia],"&gt;=2016-01-01",Tabela2[Data szkody / zdarzenia],"&lt;=2016-12-31",Tabela2[Czy jest założona rezerwa?],"TAK")</f>
        <v>0</v>
      </c>
      <c r="G2" s="19">
        <f>SUMIFS(Tabela2[Wysokość rezerwy],Tabela2[Data szkody / zdarzenia],"&gt;=2016-01-01",Tabela2[Data szkody / zdarzenia],"&lt;=2016-12-31",Tabela2[Czy jest założona rezerwa?],"TAK")</f>
        <v>0</v>
      </c>
      <c r="H2" s="76"/>
      <c r="L2" s="74"/>
      <c r="M2" s="74"/>
      <c r="Y2" s="74"/>
    </row>
    <row r="3" spans="1:25" s="18" customFormat="1" x14ac:dyDescent="0.25">
      <c r="A3"/>
      <c r="B3" s="85">
        <v>2017</v>
      </c>
      <c r="C3" s="93">
        <f>COUNTIFS(Tabela2[Data szkody / zdarzenia],"&gt;=2017-01-01",Tabela2[Data szkody / zdarzenia],"&lt;=2017-12-31")</f>
        <v>13</v>
      </c>
      <c r="D3" s="78">
        <f>COUNTIFS(Tabela2[Data szkody / zdarzenia],"&gt;=2017-01-01",Tabela2[Data szkody / zdarzenia],"&lt;=2017-12-31",Tabela2[Czy szkoda została wypłacona?],"TAK")</f>
        <v>11</v>
      </c>
      <c r="E3" s="79">
        <f>SUMIFS(Tabela2[Wypłata],Tabela2[Data szkody / zdarzenia],"&gt;=2017-01-01",Tabela2[Data szkody / zdarzenia],"&lt;=2017-12-31")</f>
        <v>32112.079999999998</v>
      </c>
      <c r="F3" s="72">
        <f>COUNTIFS(Tabela2[Data szkody / zdarzenia],"&gt;=2017-01-01",Tabela2[Data szkody / zdarzenia],"&lt;=2017-12-31",Tabela2[Czy jest założona rezerwa?],"TAK")</f>
        <v>0</v>
      </c>
      <c r="G3" s="19">
        <f>SUMIFS(Tabela2[Wysokość rezerwy],Tabela2[Data szkody / zdarzenia],"&gt;=2017-01-01",Tabela2[Data szkody / zdarzenia],"&lt;=2017-12-31",Tabela2[Czy jest założona rezerwa?],"TAK")</f>
        <v>0</v>
      </c>
      <c r="H3" s="76"/>
      <c r="L3" s="74"/>
      <c r="M3" s="74"/>
      <c r="Y3" s="74"/>
    </row>
    <row r="4" spans="1:25" s="18" customFormat="1" x14ac:dyDescent="0.25">
      <c r="A4"/>
      <c r="B4" s="78">
        <v>2018</v>
      </c>
      <c r="C4" s="93">
        <f>COUNTIFS(Tabela2[Data szkody / zdarzenia],"&gt;=2018-01-01",Tabela2[Data szkody / zdarzenia],"&lt;=2018-12-31")</f>
        <v>13</v>
      </c>
      <c r="D4" s="78">
        <f>COUNTIFS(Tabela2[Data szkody / zdarzenia],"&gt;=2018-01-01",Tabela2[Data szkody / zdarzenia],"&lt;=2018-12-31",Tabela2[Czy szkoda została wypłacona?],"TAK")</f>
        <v>13</v>
      </c>
      <c r="E4" s="79">
        <f>SUMIFS(Tabela2[Wypłata],Tabela2[Data szkody / zdarzenia],"&gt;=2018-01-01",Tabela2[Data szkody / zdarzenia],"&lt;=2018-12-31")</f>
        <v>25461.640000000003</v>
      </c>
      <c r="F4" s="72">
        <f>COUNTIFS(Tabela2[Data szkody / zdarzenia],"&gt;=2018-01-01",Tabela2[Data szkody / zdarzenia],"&lt;=2018-12-31",Tabela2[Czy jest założona rezerwa?],"TAK")</f>
        <v>0</v>
      </c>
      <c r="G4" s="19">
        <f>SUMIFS(Tabela2[Wysokość rezerwy],Tabela2[Data szkody / zdarzenia],"&gt;=2018-01-01",Tabela2[Data szkody / zdarzenia],"&lt;=2018-12-31",Tabela2[Czy jest założona rezerwa?],"TAK")</f>
        <v>0</v>
      </c>
      <c r="H4" s="76"/>
      <c r="L4" s="74"/>
      <c r="M4" s="74"/>
      <c r="Y4" s="74"/>
    </row>
    <row r="5" spans="1:25" s="18" customFormat="1" x14ac:dyDescent="0.25">
      <c r="A5"/>
      <c r="B5" s="78">
        <v>2019</v>
      </c>
      <c r="C5" s="93">
        <f>COUNTIFS(Tabela2[Data szkody / zdarzenia],"&gt;=2019-01-01",Tabela2[Data szkody / zdarzenia],"&lt;=2019-12-31")</f>
        <v>13</v>
      </c>
      <c r="D5" s="78">
        <f>COUNTIFS(Tabela2[Data szkody / zdarzenia],"&gt;=2019-01-01",Tabela2[Data szkody / zdarzenia],"&lt;=2019-12-31",Tabela2[Czy szkoda została wypłacona?],"TAK")</f>
        <v>13</v>
      </c>
      <c r="E5" s="79">
        <f>SUMIFS(Tabela2[Wypłata],Tabela2[Data szkody / zdarzenia],"&gt;=2019-01-01",Tabela2[Data szkody / zdarzenia],"&lt;=2019-12-31")</f>
        <v>28185.41</v>
      </c>
      <c r="F5" s="72">
        <f>COUNTIFS(Tabela2[Data szkody / zdarzenia],"&gt;=2019-01-01",Tabela2[Data szkody / zdarzenia],"&lt;=2019-12-31",Tabela2[Czy jest założona rezerwa?],"TAK")</f>
        <v>0</v>
      </c>
      <c r="G5" s="19">
        <f>SUMIFS(Tabela2[Wysokość rezerwy],Tabela2[Data szkody / zdarzenia],"&gt;=2019-01-01",Tabela2[Data szkody / zdarzenia],"&lt;=2019-12-31",Tabela2[Czy jest założona rezerwa?],"TAK")</f>
        <v>0</v>
      </c>
      <c r="H5" s="76"/>
      <c r="L5" s="74"/>
      <c r="M5" s="74"/>
      <c r="Y5" s="74"/>
    </row>
    <row r="6" spans="1:25" s="18" customFormat="1" ht="15.75" thickBot="1" x14ac:dyDescent="0.3">
      <c r="A6"/>
      <c r="B6" s="80">
        <v>2020</v>
      </c>
      <c r="C6" s="94">
        <f>COUNTIFS(Tabela2[Data szkody / zdarzenia],"&gt;=2020-01-01",Tabela2[Data szkody / zdarzenia],"&lt;=2020-12-31")</f>
        <v>18</v>
      </c>
      <c r="D6" s="80">
        <f>COUNTIFS(Tabela2[Data szkody / zdarzenia],"&gt;=2020-01-01",Tabela2[Data szkody / zdarzenia],"&lt;=2020-12-31",Tabela2[Czy szkoda została wypłacona?],"TAK")</f>
        <v>15</v>
      </c>
      <c r="E6" s="81">
        <f>SUMIFS(Tabela2[Wypłata],Tabela2[Data szkody / zdarzenia],"&gt;=2020-01-01",Tabela2[Data szkody / zdarzenia],"&lt;=2020-12-31")</f>
        <v>52082.42</v>
      </c>
      <c r="F6" s="72">
        <f>COUNTIFS(Tabela2[Data szkody / zdarzenia],"&gt;=2020-01-01",Tabela2[Data szkody / zdarzenia],"&lt;=2020-12-31",Tabela2[Czy jest założona rezerwa?],"TAK")</f>
        <v>3</v>
      </c>
      <c r="G6" s="19">
        <f>SUMIFS(Tabela2[Wysokość rezerwy],Tabela2[Data szkody / zdarzenia],"&gt;=2020-01-01",Tabela2[Data szkody / zdarzenia],"&lt;=2020-12-31",Tabela2[Czy jest założona rezerwa?],"TAK")</f>
        <v>11546.19</v>
      </c>
      <c r="H6" s="76"/>
      <c r="L6" s="74"/>
      <c r="M6" s="74"/>
      <c r="Y6" s="74"/>
    </row>
    <row r="7" spans="1:25" s="18" customFormat="1" ht="15.75" thickBot="1" x14ac:dyDescent="0.3">
      <c r="A7" s="20"/>
      <c r="B7" s="1" t="s">
        <v>7</v>
      </c>
      <c r="C7" s="73">
        <f>SUM(C2:C6)</f>
        <v>64</v>
      </c>
      <c r="D7" s="2">
        <f>SUM(D2:D6)</f>
        <v>59</v>
      </c>
      <c r="E7" s="3">
        <f>SUM(E2:E6)</f>
        <v>150714.07</v>
      </c>
      <c r="F7" s="73">
        <f>SUM(F2:F6)</f>
        <v>3</v>
      </c>
      <c r="G7" s="4">
        <f>SUM(G2:G6)</f>
        <v>11546.19</v>
      </c>
      <c r="L7" s="74"/>
      <c r="M7" s="74"/>
      <c r="Y7" s="74"/>
    </row>
    <row r="8" spans="1:25" customFormat="1" x14ac:dyDescent="0.25"/>
    <row r="9" spans="1:25" x14ac:dyDescent="0.25">
      <c r="B9" s="8" t="s">
        <v>1265</v>
      </c>
    </row>
    <row r="10" spans="1:25" x14ac:dyDescent="0.25">
      <c r="B10" s="8" t="s">
        <v>1267</v>
      </c>
    </row>
    <row r="11" spans="1:25" x14ac:dyDescent="0.25">
      <c r="B11" s="8"/>
    </row>
    <row r="12" spans="1:25" x14ac:dyDescent="0.25">
      <c r="B12" s="8"/>
    </row>
    <row r="13" spans="1:25" s="113" customFormat="1" x14ac:dyDescent="0.25">
      <c r="A13" s="115"/>
      <c r="B13" s="8" t="s">
        <v>1284</v>
      </c>
      <c r="C13" s="115"/>
      <c r="D13" s="115"/>
      <c r="E13" s="115"/>
      <c r="F13" s="115"/>
      <c r="G13" s="126"/>
      <c r="H13" s="126"/>
      <c r="I13" s="115"/>
      <c r="J13" s="127"/>
      <c r="K13" s="115"/>
      <c r="L13" s="127"/>
      <c r="M13" s="127"/>
    </row>
    <row r="14" spans="1:25" s="113" customFormat="1" ht="15.75" thickBot="1" x14ac:dyDescent="0.3">
      <c r="A14" s="115"/>
      <c r="B14" s="128"/>
      <c r="C14" s="128"/>
      <c r="D14" s="128"/>
      <c r="E14" s="128"/>
      <c r="F14" s="128"/>
      <c r="G14" s="128"/>
      <c r="H14" s="128"/>
      <c r="I14" s="115"/>
      <c r="J14" s="127"/>
      <c r="K14" s="115"/>
      <c r="L14" s="127"/>
      <c r="M14" s="127"/>
    </row>
    <row r="15" spans="1:25" s="113" customFormat="1" ht="15.75" thickBot="1" x14ac:dyDescent="0.3">
      <c r="A15" s="115"/>
      <c r="B15" s="132" t="s">
        <v>1</v>
      </c>
      <c r="C15" s="133" t="s">
        <v>1268</v>
      </c>
      <c r="D15" s="133" t="s">
        <v>1269</v>
      </c>
      <c r="E15" s="134" t="s">
        <v>1270</v>
      </c>
      <c r="F15" s="135" t="s">
        <v>1271</v>
      </c>
      <c r="G15" s="134" t="s">
        <v>1272</v>
      </c>
      <c r="H15" s="136" t="s">
        <v>5</v>
      </c>
      <c r="I15" s="115"/>
      <c r="J15" s="127"/>
      <c r="K15" s="115"/>
      <c r="L15" s="127"/>
      <c r="M15" s="127"/>
    </row>
    <row r="16" spans="1:25" s="113" customFormat="1" x14ac:dyDescent="0.25">
      <c r="A16" s="115"/>
      <c r="B16" s="152">
        <v>2017</v>
      </c>
      <c r="C16" s="144">
        <v>48</v>
      </c>
      <c r="D16" s="144" t="s">
        <v>1273</v>
      </c>
      <c r="E16" s="137">
        <v>0</v>
      </c>
      <c r="F16" s="139">
        <v>0</v>
      </c>
      <c r="G16" s="137">
        <v>0</v>
      </c>
      <c r="H16" s="142">
        <v>0</v>
      </c>
      <c r="I16" s="115"/>
      <c r="J16" s="127"/>
      <c r="K16" s="115"/>
      <c r="L16" s="127"/>
      <c r="M16" s="127"/>
    </row>
    <row r="17" spans="1:13" s="113" customFormat="1" x14ac:dyDescent="0.25">
      <c r="A17" s="115"/>
      <c r="B17" s="153"/>
      <c r="C17" s="144"/>
      <c r="D17" s="144" t="s">
        <v>1274</v>
      </c>
      <c r="E17" s="137">
        <v>0</v>
      </c>
      <c r="F17" s="139">
        <v>0</v>
      </c>
      <c r="G17" s="137">
        <v>0</v>
      </c>
      <c r="H17" s="142">
        <v>0</v>
      </c>
      <c r="I17" s="115"/>
      <c r="J17" s="127"/>
      <c r="K17" s="115"/>
      <c r="L17" s="127"/>
      <c r="M17" s="127"/>
    </row>
    <row r="18" spans="1:13" s="113" customFormat="1" x14ac:dyDescent="0.25">
      <c r="A18" s="115"/>
      <c r="B18" s="153"/>
      <c r="C18" s="144">
        <v>34</v>
      </c>
      <c r="D18" s="144" t="s">
        <v>1197</v>
      </c>
      <c r="E18" s="137">
        <v>0</v>
      </c>
      <c r="F18" s="139">
        <v>0</v>
      </c>
      <c r="G18" s="137">
        <v>0</v>
      </c>
      <c r="H18" s="142">
        <v>0</v>
      </c>
      <c r="I18" s="115"/>
      <c r="J18" s="127"/>
      <c r="K18" s="115"/>
      <c r="L18" s="127"/>
      <c r="M18" s="127"/>
    </row>
    <row r="19" spans="1:13" s="113" customFormat="1" ht="15.75" thickBot="1" x14ac:dyDescent="0.3">
      <c r="A19" s="115"/>
      <c r="B19" s="154"/>
      <c r="C19" s="145">
        <v>37</v>
      </c>
      <c r="D19" s="145" t="s">
        <v>26</v>
      </c>
      <c r="E19" s="138">
        <v>0</v>
      </c>
      <c r="F19" s="140">
        <v>0</v>
      </c>
      <c r="G19" s="138">
        <v>0</v>
      </c>
      <c r="H19" s="143">
        <v>0</v>
      </c>
      <c r="I19" s="115"/>
      <c r="J19" s="127"/>
      <c r="K19" s="115"/>
      <c r="L19" s="127"/>
      <c r="M19" s="127"/>
    </row>
    <row r="20" spans="1:13" s="113" customFormat="1" ht="15.75" thickBot="1" x14ac:dyDescent="0.3">
      <c r="A20" s="115"/>
      <c r="B20" s="128"/>
      <c r="C20" s="146"/>
      <c r="D20" s="146"/>
      <c r="E20" s="129"/>
      <c r="F20" s="141"/>
      <c r="G20" s="129"/>
      <c r="H20" s="141"/>
      <c r="I20" s="115"/>
      <c r="J20" s="127"/>
      <c r="K20" s="115"/>
      <c r="L20" s="127"/>
      <c r="M20" s="127"/>
    </row>
    <row r="21" spans="1:13" s="113" customFormat="1" ht="15.75" thickBot="1" x14ac:dyDescent="0.3">
      <c r="A21" s="115"/>
      <c r="B21" s="132" t="s">
        <v>1</v>
      </c>
      <c r="C21" s="133" t="s">
        <v>1268</v>
      </c>
      <c r="D21" s="133" t="s">
        <v>1269</v>
      </c>
      <c r="E21" s="134" t="s">
        <v>1270</v>
      </c>
      <c r="F21" s="135" t="s">
        <v>1271</v>
      </c>
      <c r="G21" s="134" t="s">
        <v>1272</v>
      </c>
      <c r="H21" s="136" t="s">
        <v>5</v>
      </c>
      <c r="I21" s="115"/>
      <c r="J21" s="127"/>
      <c r="K21" s="115"/>
      <c r="L21" s="127"/>
      <c r="M21" s="127"/>
    </row>
    <row r="22" spans="1:13" s="113" customFormat="1" x14ac:dyDescent="0.25">
      <c r="A22" s="115"/>
      <c r="B22" s="152">
        <v>2018</v>
      </c>
      <c r="C22" s="144">
        <v>62</v>
      </c>
      <c r="D22" s="144" t="s">
        <v>1273</v>
      </c>
      <c r="E22" s="137">
        <v>1037</v>
      </c>
      <c r="F22" s="139">
        <v>2</v>
      </c>
      <c r="G22" s="137">
        <v>0</v>
      </c>
      <c r="H22" s="142">
        <v>0</v>
      </c>
      <c r="I22" s="115"/>
      <c r="J22" s="127"/>
      <c r="K22" s="115"/>
      <c r="L22" s="127"/>
      <c r="M22" s="127"/>
    </row>
    <row r="23" spans="1:13" s="113" customFormat="1" x14ac:dyDescent="0.25">
      <c r="A23" s="115"/>
      <c r="B23" s="153"/>
      <c r="C23" s="144"/>
      <c r="D23" s="144" t="s">
        <v>1274</v>
      </c>
      <c r="E23" s="137">
        <v>0</v>
      </c>
      <c r="F23" s="139">
        <v>0</v>
      </c>
      <c r="G23" s="137">
        <v>0</v>
      </c>
      <c r="H23" s="142">
        <v>0</v>
      </c>
      <c r="I23" s="115"/>
      <c r="J23" s="127"/>
      <c r="K23" s="115"/>
      <c r="L23" s="127"/>
      <c r="M23" s="127"/>
    </row>
    <row r="24" spans="1:13" s="113" customFormat="1" x14ac:dyDescent="0.25">
      <c r="A24" s="115"/>
      <c r="B24" s="153"/>
      <c r="C24" s="144">
        <v>51</v>
      </c>
      <c r="D24" s="144" t="s">
        <v>1197</v>
      </c>
      <c r="E24" s="137">
        <v>20374</v>
      </c>
      <c r="F24" s="139">
        <v>6</v>
      </c>
      <c r="G24" s="137">
        <v>0</v>
      </c>
      <c r="H24" s="142">
        <v>0</v>
      </c>
      <c r="I24" s="115"/>
      <c r="J24" s="127"/>
      <c r="K24" s="115"/>
      <c r="L24" s="127"/>
      <c r="M24" s="127"/>
    </row>
    <row r="25" spans="1:13" s="113" customFormat="1" ht="15.75" thickBot="1" x14ac:dyDescent="0.3">
      <c r="A25" s="115"/>
      <c r="B25" s="154"/>
      <c r="C25" s="145">
        <v>50</v>
      </c>
      <c r="D25" s="145" t="s">
        <v>26</v>
      </c>
      <c r="E25" s="138">
        <v>0</v>
      </c>
      <c r="F25" s="140">
        <v>0</v>
      </c>
      <c r="G25" s="138">
        <v>0</v>
      </c>
      <c r="H25" s="143">
        <v>0</v>
      </c>
      <c r="I25" s="115"/>
      <c r="J25" s="127"/>
      <c r="K25" s="115"/>
      <c r="L25" s="127"/>
      <c r="M25" s="127"/>
    </row>
    <row r="26" spans="1:13" s="113" customFormat="1" ht="15.75" thickBot="1" x14ac:dyDescent="0.3">
      <c r="A26" s="115"/>
      <c r="B26" s="128"/>
      <c r="C26" s="146"/>
      <c r="D26" s="146"/>
      <c r="E26" s="129"/>
      <c r="F26" s="141"/>
      <c r="G26" s="129"/>
      <c r="H26" s="141"/>
      <c r="I26" s="115"/>
      <c r="J26" s="127"/>
      <c r="K26" s="115"/>
      <c r="L26" s="127"/>
      <c r="M26" s="127"/>
    </row>
    <row r="27" spans="1:13" s="113" customFormat="1" ht="15.75" thickBot="1" x14ac:dyDescent="0.3">
      <c r="A27" s="115"/>
      <c r="B27" s="132" t="s">
        <v>1</v>
      </c>
      <c r="C27" s="133" t="s">
        <v>1268</v>
      </c>
      <c r="D27" s="133" t="s">
        <v>1269</v>
      </c>
      <c r="E27" s="134" t="s">
        <v>1270</v>
      </c>
      <c r="F27" s="135" t="s">
        <v>1271</v>
      </c>
      <c r="G27" s="134" t="s">
        <v>1272</v>
      </c>
      <c r="H27" s="136" t="s">
        <v>5</v>
      </c>
      <c r="I27" s="115"/>
      <c r="J27" s="127"/>
      <c r="K27" s="115"/>
      <c r="L27" s="127"/>
      <c r="M27" s="127"/>
    </row>
    <row r="28" spans="1:13" s="113" customFormat="1" x14ac:dyDescent="0.25">
      <c r="A28" s="115"/>
      <c r="B28" s="152">
        <v>2019</v>
      </c>
      <c r="C28" s="144">
        <v>57</v>
      </c>
      <c r="D28" s="144" t="s">
        <v>1273</v>
      </c>
      <c r="E28" s="137">
        <v>4954</v>
      </c>
      <c r="F28" s="139">
        <v>3</v>
      </c>
      <c r="G28" s="137">
        <v>0</v>
      </c>
      <c r="H28" s="142">
        <v>0</v>
      </c>
      <c r="I28" s="115"/>
      <c r="J28" s="127"/>
      <c r="K28" s="115"/>
      <c r="L28" s="127"/>
      <c r="M28" s="127"/>
    </row>
    <row r="29" spans="1:13" s="113" customFormat="1" x14ac:dyDescent="0.25">
      <c r="A29" s="115"/>
      <c r="B29" s="153"/>
      <c r="C29" s="144"/>
      <c r="D29" s="144" t="s">
        <v>1274</v>
      </c>
      <c r="E29" s="137">
        <v>0</v>
      </c>
      <c r="F29" s="139">
        <v>0</v>
      </c>
      <c r="G29" s="137">
        <v>0</v>
      </c>
      <c r="H29" s="142">
        <v>0</v>
      </c>
      <c r="I29" s="115"/>
      <c r="J29" s="127"/>
      <c r="K29" s="115"/>
      <c r="L29" s="127"/>
      <c r="M29" s="127"/>
    </row>
    <row r="30" spans="1:13" s="113" customFormat="1" x14ac:dyDescent="0.25">
      <c r="A30" s="115"/>
      <c r="B30" s="153"/>
      <c r="C30" s="144">
        <v>41</v>
      </c>
      <c r="D30" s="144" t="s">
        <v>1197</v>
      </c>
      <c r="E30" s="137">
        <v>20334</v>
      </c>
      <c r="F30" s="139">
        <v>5</v>
      </c>
      <c r="G30" s="137">
        <v>0</v>
      </c>
      <c r="H30" s="142">
        <v>0</v>
      </c>
      <c r="I30" s="115"/>
      <c r="J30" s="127"/>
      <c r="K30" s="115"/>
      <c r="L30" s="127"/>
      <c r="M30" s="127"/>
    </row>
    <row r="31" spans="1:13" s="113" customFormat="1" ht="15.75" thickBot="1" x14ac:dyDescent="0.3">
      <c r="A31" s="115"/>
      <c r="B31" s="154"/>
      <c r="C31" s="145">
        <v>43</v>
      </c>
      <c r="D31" s="145" t="s">
        <v>26</v>
      </c>
      <c r="E31" s="138">
        <v>0</v>
      </c>
      <c r="F31" s="140">
        <v>0</v>
      </c>
      <c r="G31" s="138">
        <v>0</v>
      </c>
      <c r="H31" s="143">
        <v>0</v>
      </c>
      <c r="I31" s="115"/>
      <c r="J31" s="127"/>
      <c r="K31" s="115"/>
      <c r="L31" s="127"/>
      <c r="M31" s="127"/>
    </row>
    <row r="32" spans="1:13" s="113" customFormat="1" ht="15.75" thickBot="1" x14ac:dyDescent="0.3">
      <c r="A32" s="115"/>
      <c r="B32" s="128"/>
      <c r="C32" s="146"/>
      <c r="D32" s="146"/>
      <c r="E32" s="129"/>
      <c r="F32" s="141"/>
      <c r="G32" s="129"/>
      <c r="H32" s="141"/>
      <c r="I32" s="115"/>
      <c r="J32" s="127"/>
      <c r="K32" s="115"/>
      <c r="L32" s="127"/>
      <c r="M32" s="127"/>
    </row>
    <row r="33" spans="1:16" s="113" customFormat="1" ht="15.75" thickBot="1" x14ac:dyDescent="0.3">
      <c r="A33" s="115"/>
      <c r="B33" s="132" t="s">
        <v>1</v>
      </c>
      <c r="C33" s="133" t="s">
        <v>1268</v>
      </c>
      <c r="D33" s="133" t="s">
        <v>1269</v>
      </c>
      <c r="E33" s="134" t="s">
        <v>1270</v>
      </c>
      <c r="F33" s="135" t="s">
        <v>1271</v>
      </c>
      <c r="G33" s="134" t="s">
        <v>1272</v>
      </c>
      <c r="H33" s="136" t="s">
        <v>5</v>
      </c>
      <c r="I33" s="115"/>
      <c r="J33" s="127"/>
      <c r="K33" s="115"/>
      <c r="L33" s="127"/>
      <c r="M33" s="127"/>
    </row>
    <row r="34" spans="1:16" s="113" customFormat="1" x14ac:dyDescent="0.25">
      <c r="A34" s="115"/>
      <c r="B34" s="152">
        <v>2020</v>
      </c>
      <c r="C34" s="144">
        <v>-4</v>
      </c>
      <c r="D34" s="144" t="s">
        <v>1273</v>
      </c>
      <c r="E34" s="137">
        <v>14991</v>
      </c>
      <c r="F34" s="139">
        <v>3</v>
      </c>
      <c r="G34" s="137">
        <v>7349</v>
      </c>
      <c r="H34" s="142">
        <v>1</v>
      </c>
      <c r="I34" s="115"/>
      <c r="J34" s="127"/>
      <c r="K34" s="115"/>
      <c r="L34" s="127"/>
      <c r="M34" s="127"/>
    </row>
    <row r="35" spans="1:16" s="113" customFormat="1" x14ac:dyDescent="0.25">
      <c r="A35" s="115"/>
      <c r="B35" s="153"/>
      <c r="C35" s="144"/>
      <c r="D35" s="144" t="s">
        <v>1274</v>
      </c>
      <c r="E35" s="137">
        <v>0</v>
      </c>
      <c r="F35" s="139">
        <v>0</v>
      </c>
      <c r="G35" s="137">
        <v>0</v>
      </c>
      <c r="H35" s="142">
        <v>0</v>
      </c>
      <c r="I35" s="115"/>
      <c r="J35" s="127"/>
      <c r="K35" s="115"/>
      <c r="L35" s="127"/>
      <c r="M35" s="127"/>
    </row>
    <row r="36" spans="1:16" s="113" customFormat="1" x14ac:dyDescent="0.25">
      <c r="A36" s="115"/>
      <c r="B36" s="153"/>
      <c r="C36" s="144">
        <v>1</v>
      </c>
      <c r="D36" s="144" t="s">
        <v>1197</v>
      </c>
      <c r="E36" s="137">
        <v>43770</v>
      </c>
      <c r="F36" s="139">
        <v>10</v>
      </c>
      <c r="G36" s="137">
        <v>4198</v>
      </c>
      <c r="H36" s="142">
        <v>2</v>
      </c>
      <c r="I36" s="115"/>
      <c r="J36" s="127"/>
      <c r="K36" s="115"/>
      <c r="L36" s="127"/>
      <c r="M36" s="127"/>
    </row>
    <row r="37" spans="1:16" s="113" customFormat="1" ht="15.75" thickBot="1" x14ac:dyDescent="0.3">
      <c r="A37" s="115"/>
      <c r="B37" s="154"/>
      <c r="C37" s="145"/>
      <c r="D37" s="145" t="s">
        <v>26</v>
      </c>
      <c r="E37" s="138">
        <v>0</v>
      </c>
      <c r="F37" s="140">
        <v>0</v>
      </c>
      <c r="G37" s="138">
        <v>0</v>
      </c>
      <c r="H37" s="143">
        <v>0</v>
      </c>
      <c r="I37" s="115"/>
      <c r="J37" s="127"/>
      <c r="K37" s="115"/>
      <c r="L37" s="127"/>
      <c r="M37" s="127"/>
    </row>
    <row r="38" spans="1:16" s="113" customFormat="1" x14ac:dyDescent="0.25">
      <c r="A38" s="115"/>
      <c r="B38" s="130"/>
      <c r="F38" s="131"/>
      <c r="G38" s="126"/>
      <c r="H38" s="131"/>
      <c r="I38" s="115"/>
      <c r="J38" s="127"/>
      <c r="K38" s="115"/>
      <c r="L38" s="127"/>
      <c r="M38" s="127"/>
    </row>
    <row r="39" spans="1:16" s="113" customFormat="1" x14ac:dyDescent="0.25">
      <c r="A39" s="115"/>
      <c r="B39" s="130"/>
      <c r="F39" s="131"/>
      <c r="G39" s="126"/>
      <c r="H39" s="131"/>
      <c r="I39" s="115"/>
      <c r="J39" s="127"/>
      <c r="K39" s="115"/>
      <c r="L39" s="127"/>
      <c r="M39" s="127"/>
    </row>
    <row r="40" spans="1:16" s="113" customFormat="1" x14ac:dyDescent="0.25">
      <c r="A40" s="115"/>
      <c r="B40" s="130"/>
      <c r="F40" s="131"/>
      <c r="G40" s="126"/>
      <c r="H40" s="131"/>
      <c r="I40" s="115"/>
      <c r="J40" s="127"/>
      <c r="K40" s="115"/>
      <c r="L40" s="127"/>
      <c r="M40" s="127"/>
    </row>
    <row r="41" spans="1:16" s="113" customFormat="1" ht="18" x14ac:dyDescent="0.25">
      <c r="A41" s="115"/>
      <c r="B41" s="150" t="s">
        <v>1285</v>
      </c>
      <c r="C41" s="149"/>
      <c r="D41" s="149"/>
      <c r="E41" s="115"/>
      <c r="F41" s="115"/>
      <c r="G41" s="126"/>
      <c r="H41" s="126"/>
      <c r="I41" s="115"/>
      <c r="J41" s="127"/>
      <c r="K41" s="115"/>
      <c r="L41" s="127"/>
      <c r="M41" s="127"/>
    </row>
    <row r="42" spans="1:16" ht="18" x14ac:dyDescent="0.25">
      <c r="B42" s="148"/>
      <c r="C42" s="147"/>
      <c r="D42" s="147"/>
    </row>
    <row r="43" spans="1:16" s="10" customFormat="1" ht="45.75" thickBot="1" x14ac:dyDescent="0.3">
      <c r="A43" s="95" t="s">
        <v>0</v>
      </c>
      <c r="B43" s="96" t="s">
        <v>9</v>
      </c>
      <c r="C43" s="96" t="s">
        <v>1186</v>
      </c>
      <c r="D43" s="96" t="s">
        <v>1187</v>
      </c>
      <c r="E43" s="96" t="s">
        <v>1188</v>
      </c>
      <c r="F43" s="96" t="s">
        <v>1189</v>
      </c>
      <c r="G43" s="97" t="s">
        <v>19</v>
      </c>
      <c r="H43" s="97" t="s">
        <v>1190</v>
      </c>
      <c r="I43" s="97" t="s">
        <v>27</v>
      </c>
      <c r="J43" s="97" t="s">
        <v>28</v>
      </c>
      <c r="K43" s="96" t="s">
        <v>1191</v>
      </c>
      <c r="L43" s="98" t="s">
        <v>1192</v>
      </c>
      <c r="M43" s="96" t="s">
        <v>1193</v>
      </c>
      <c r="N43" s="98" t="s">
        <v>16</v>
      </c>
      <c r="O43" s="98" t="s">
        <v>1194</v>
      </c>
      <c r="P43" s="99" t="s">
        <v>1195</v>
      </c>
    </row>
    <row r="44" spans="1:16" s="113" customFormat="1" ht="15.75" thickTop="1" x14ac:dyDescent="0.25">
      <c r="A44" s="111">
        <v>1</v>
      </c>
      <c r="B44" s="77" t="s">
        <v>1246</v>
      </c>
      <c r="C44" s="77" t="s">
        <v>1250</v>
      </c>
      <c r="D44" s="77"/>
      <c r="E44" s="77"/>
      <c r="F44" s="77" t="s">
        <v>1261</v>
      </c>
      <c r="G44" s="112" t="s">
        <v>34</v>
      </c>
      <c r="H44" s="89">
        <v>569.99</v>
      </c>
      <c r="I44" s="69"/>
      <c r="J44" s="89">
        <v>0</v>
      </c>
      <c r="K44" s="77"/>
      <c r="L44" s="90">
        <v>42370</v>
      </c>
      <c r="M44" s="77"/>
      <c r="N44" s="90">
        <v>42422</v>
      </c>
      <c r="O44" s="90"/>
      <c r="P44" s="91">
        <v>3</v>
      </c>
    </row>
    <row r="45" spans="1:16" s="113" customFormat="1" x14ac:dyDescent="0.25">
      <c r="A45" s="111">
        <v>2</v>
      </c>
      <c r="B45" s="77" t="s">
        <v>1246</v>
      </c>
      <c r="C45" s="77" t="s">
        <v>1254</v>
      </c>
      <c r="D45" s="77"/>
      <c r="E45" s="77"/>
      <c r="F45" s="77" t="s">
        <v>1235</v>
      </c>
      <c r="G45" s="112" t="s">
        <v>34</v>
      </c>
      <c r="H45" s="89">
        <v>1187.53</v>
      </c>
      <c r="I45" s="69"/>
      <c r="J45" s="89">
        <v>0</v>
      </c>
      <c r="K45" s="77"/>
      <c r="L45" s="90">
        <v>42370</v>
      </c>
      <c r="M45" s="77"/>
      <c r="N45" s="90">
        <v>42460</v>
      </c>
      <c r="O45" s="90"/>
      <c r="P45" s="91">
        <v>3</v>
      </c>
    </row>
    <row r="46" spans="1:16" s="113" customFormat="1" x14ac:dyDescent="0.25">
      <c r="A46" s="111">
        <v>3</v>
      </c>
      <c r="B46" s="77" t="s">
        <v>1246</v>
      </c>
      <c r="C46" s="77" t="s">
        <v>1257</v>
      </c>
      <c r="D46" s="77"/>
      <c r="E46" s="77"/>
      <c r="F46" s="77" t="s">
        <v>1263</v>
      </c>
      <c r="G46" s="112" t="s">
        <v>34</v>
      </c>
      <c r="H46" s="89">
        <v>1712.35</v>
      </c>
      <c r="I46" s="69"/>
      <c r="J46" s="89">
        <v>0</v>
      </c>
      <c r="K46" s="77"/>
      <c r="L46" s="90">
        <v>42370</v>
      </c>
      <c r="M46" s="77"/>
      <c r="N46" s="90">
        <v>42545</v>
      </c>
      <c r="O46" s="90"/>
      <c r="P46" s="91">
        <v>10</v>
      </c>
    </row>
    <row r="47" spans="1:16" s="113" customFormat="1" x14ac:dyDescent="0.25">
      <c r="A47" s="111">
        <v>4</v>
      </c>
      <c r="B47" s="77" t="s">
        <v>1246</v>
      </c>
      <c r="C47" s="77" t="s">
        <v>1247</v>
      </c>
      <c r="D47" s="77"/>
      <c r="E47" s="77"/>
      <c r="F47" s="77" t="s">
        <v>1259</v>
      </c>
      <c r="G47" s="112" t="s">
        <v>34</v>
      </c>
      <c r="H47" s="89">
        <v>771.24</v>
      </c>
      <c r="I47" s="69"/>
      <c r="J47" s="89">
        <v>0</v>
      </c>
      <c r="K47" s="77"/>
      <c r="L47" s="90">
        <v>42370</v>
      </c>
      <c r="M47" s="77"/>
      <c r="N47" s="90">
        <v>42643</v>
      </c>
      <c r="O47" s="90"/>
      <c r="P47" s="91">
        <v>10</v>
      </c>
    </row>
    <row r="48" spans="1:16" s="113" customFormat="1" x14ac:dyDescent="0.25">
      <c r="A48" s="111">
        <v>5</v>
      </c>
      <c r="B48" s="77" t="s">
        <v>1246</v>
      </c>
      <c r="C48" s="77" t="s">
        <v>1254</v>
      </c>
      <c r="D48" s="77"/>
      <c r="E48" s="77"/>
      <c r="F48" s="77" t="s">
        <v>1235</v>
      </c>
      <c r="G48" s="112" t="s">
        <v>34</v>
      </c>
      <c r="H48" s="89">
        <v>307.89999999999998</v>
      </c>
      <c r="I48" s="69"/>
      <c r="J48" s="89">
        <v>0</v>
      </c>
      <c r="K48" s="77"/>
      <c r="L48" s="90">
        <v>42370</v>
      </c>
      <c r="M48" s="77"/>
      <c r="N48" s="90">
        <v>42680</v>
      </c>
      <c r="O48" s="90"/>
      <c r="P48" s="91">
        <v>3</v>
      </c>
    </row>
    <row r="49" spans="1:16" s="113" customFormat="1" x14ac:dyDescent="0.25">
      <c r="A49" s="111">
        <v>6</v>
      </c>
      <c r="B49" s="77" t="s">
        <v>1246</v>
      </c>
      <c r="C49" s="77" t="s">
        <v>1254</v>
      </c>
      <c r="D49" s="77"/>
      <c r="E49" s="77"/>
      <c r="F49" s="77" t="s">
        <v>1235</v>
      </c>
      <c r="G49" s="112" t="s">
        <v>34</v>
      </c>
      <c r="H49" s="89">
        <v>4790.62</v>
      </c>
      <c r="I49" s="69"/>
      <c r="J49" s="89">
        <v>0</v>
      </c>
      <c r="K49" s="77"/>
      <c r="L49" s="90">
        <v>42370</v>
      </c>
      <c r="M49" s="77"/>
      <c r="N49" s="90">
        <v>42680</v>
      </c>
      <c r="O49" s="90"/>
      <c r="P49" s="91">
        <v>3</v>
      </c>
    </row>
    <row r="50" spans="1:16" s="113" customFormat="1" x14ac:dyDescent="0.25">
      <c r="A50" s="111">
        <v>7</v>
      </c>
      <c r="B50" s="77" t="s">
        <v>1246</v>
      </c>
      <c r="C50" s="77" t="s">
        <v>1253</v>
      </c>
      <c r="D50" s="77"/>
      <c r="E50" s="77"/>
      <c r="F50" s="77" t="s">
        <v>1208</v>
      </c>
      <c r="G50" s="112" t="s">
        <v>34</v>
      </c>
      <c r="H50" s="89">
        <v>3532.89</v>
      </c>
      <c r="I50" s="69"/>
      <c r="J50" s="89">
        <v>0</v>
      </c>
      <c r="K50" s="77"/>
      <c r="L50" s="90">
        <v>42370</v>
      </c>
      <c r="M50" s="77"/>
      <c r="N50" s="90">
        <v>42697</v>
      </c>
      <c r="O50" s="90"/>
      <c r="P50" s="91">
        <v>3</v>
      </c>
    </row>
    <row r="51" spans="1:16" s="113" customFormat="1" x14ac:dyDescent="0.25">
      <c r="A51" s="111">
        <v>8</v>
      </c>
      <c r="B51" s="77" t="s">
        <v>1246</v>
      </c>
      <c r="C51" s="77" t="s">
        <v>1252</v>
      </c>
      <c r="D51" s="77"/>
      <c r="E51" s="77"/>
      <c r="F51" s="77" t="s">
        <v>1208</v>
      </c>
      <c r="G51" s="112" t="s">
        <v>34</v>
      </c>
      <c r="H51" s="89">
        <v>2287.3200000000002</v>
      </c>
      <c r="I51" s="69"/>
      <c r="J51" s="89">
        <v>0</v>
      </c>
      <c r="K51" s="77"/>
      <c r="L51" s="90">
        <v>42736</v>
      </c>
      <c r="M51" s="77"/>
      <c r="N51" s="90">
        <v>42746</v>
      </c>
      <c r="O51" s="90"/>
      <c r="P51" s="91">
        <v>3</v>
      </c>
    </row>
    <row r="52" spans="1:16" s="113" customFormat="1" x14ac:dyDescent="0.25">
      <c r="A52" s="111">
        <v>9</v>
      </c>
      <c r="B52" s="77" t="s">
        <v>1246</v>
      </c>
      <c r="C52" s="77" t="s">
        <v>1251</v>
      </c>
      <c r="D52" s="77"/>
      <c r="E52" s="77"/>
      <c r="F52" s="77" t="s">
        <v>1245</v>
      </c>
      <c r="G52" s="112"/>
      <c r="H52" s="89">
        <v>0</v>
      </c>
      <c r="I52" s="69"/>
      <c r="J52" s="89">
        <v>0</v>
      </c>
      <c r="K52" s="77"/>
      <c r="L52" s="90">
        <v>42736</v>
      </c>
      <c r="M52" s="77"/>
      <c r="N52" s="90">
        <v>42835</v>
      </c>
      <c r="O52" s="90"/>
      <c r="P52" s="91">
        <v>3</v>
      </c>
    </row>
    <row r="53" spans="1:16" s="113" customFormat="1" x14ac:dyDescent="0.25">
      <c r="A53" s="111">
        <v>10</v>
      </c>
      <c r="B53" s="77" t="s">
        <v>1246</v>
      </c>
      <c r="C53" s="77" t="s">
        <v>1251</v>
      </c>
      <c r="D53" s="77"/>
      <c r="E53" s="77"/>
      <c r="F53" s="77" t="s">
        <v>1245</v>
      </c>
      <c r="G53" s="112" t="s">
        <v>34</v>
      </c>
      <c r="H53" s="89">
        <v>2958.5</v>
      </c>
      <c r="I53" s="69"/>
      <c r="J53" s="89">
        <v>0</v>
      </c>
      <c r="K53" s="77"/>
      <c r="L53" s="90">
        <v>42736</v>
      </c>
      <c r="M53" s="77"/>
      <c r="N53" s="90">
        <v>42851</v>
      </c>
      <c r="O53" s="90"/>
      <c r="P53" s="91">
        <v>10</v>
      </c>
    </row>
    <row r="54" spans="1:16" s="113" customFormat="1" x14ac:dyDescent="0.25">
      <c r="A54" s="111">
        <v>11</v>
      </c>
      <c r="B54" s="77" t="s">
        <v>1246</v>
      </c>
      <c r="C54" s="77" t="s">
        <v>1252</v>
      </c>
      <c r="D54" s="77"/>
      <c r="E54" s="77"/>
      <c r="F54" s="77" t="s">
        <v>1208</v>
      </c>
      <c r="G54" s="112" t="s">
        <v>34</v>
      </c>
      <c r="H54" s="89">
        <v>2530.62</v>
      </c>
      <c r="I54" s="69"/>
      <c r="J54" s="89">
        <v>0</v>
      </c>
      <c r="K54" s="77"/>
      <c r="L54" s="90">
        <v>42736</v>
      </c>
      <c r="M54" s="77"/>
      <c r="N54" s="90">
        <v>42880</v>
      </c>
      <c r="O54" s="90"/>
      <c r="P54" s="91">
        <v>3</v>
      </c>
    </row>
    <row r="55" spans="1:16" s="113" customFormat="1" x14ac:dyDescent="0.25">
      <c r="A55" s="111">
        <v>12</v>
      </c>
      <c r="B55" s="77" t="s">
        <v>1246</v>
      </c>
      <c r="C55" s="77" t="s">
        <v>1252</v>
      </c>
      <c r="D55" s="77"/>
      <c r="E55" s="77"/>
      <c r="F55" s="77" t="s">
        <v>1208</v>
      </c>
      <c r="G55" s="112" t="s">
        <v>34</v>
      </c>
      <c r="H55" s="89">
        <v>2153.02</v>
      </c>
      <c r="I55" s="69"/>
      <c r="J55" s="89">
        <v>0</v>
      </c>
      <c r="K55" s="77"/>
      <c r="L55" s="90">
        <v>42736</v>
      </c>
      <c r="M55" s="77"/>
      <c r="N55" s="90">
        <v>42880</v>
      </c>
      <c r="O55" s="90"/>
      <c r="P55" s="91">
        <v>10</v>
      </c>
    </row>
    <row r="56" spans="1:16" s="113" customFormat="1" x14ac:dyDescent="0.25">
      <c r="A56" s="111">
        <v>13</v>
      </c>
      <c r="B56" s="77" t="s">
        <v>1246</v>
      </c>
      <c r="C56" s="77" t="s">
        <v>1249</v>
      </c>
      <c r="D56" s="77"/>
      <c r="E56" s="77"/>
      <c r="F56" s="77" t="s">
        <v>1198</v>
      </c>
      <c r="G56" s="112" t="s">
        <v>34</v>
      </c>
      <c r="H56" s="89">
        <v>569.99</v>
      </c>
      <c r="I56" s="69"/>
      <c r="J56" s="89">
        <v>0</v>
      </c>
      <c r="K56" s="77"/>
      <c r="L56" s="90">
        <v>42736</v>
      </c>
      <c r="M56" s="77"/>
      <c r="N56" s="90">
        <v>42900</v>
      </c>
      <c r="O56" s="90"/>
      <c r="P56" s="91">
        <v>3</v>
      </c>
    </row>
    <row r="57" spans="1:16" s="113" customFormat="1" x14ac:dyDescent="0.25">
      <c r="A57" s="111">
        <v>14</v>
      </c>
      <c r="B57" s="77" t="s">
        <v>1246</v>
      </c>
      <c r="C57" s="77" t="s">
        <v>1248</v>
      </c>
      <c r="D57" s="77"/>
      <c r="E57" s="77"/>
      <c r="F57" s="77" t="s">
        <v>1260</v>
      </c>
      <c r="G57" s="112" t="s">
        <v>34</v>
      </c>
      <c r="H57" s="89">
        <v>2179.9499999999998</v>
      </c>
      <c r="I57" s="69"/>
      <c r="J57" s="89">
        <v>0</v>
      </c>
      <c r="K57" s="77"/>
      <c r="L57" s="90">
        <v>42736</v>
      </c>
      <c r="M57" s="77"/>
      <c r="N57" s="90">
        <v>42934</v>
      </c>
      <c r="O57" s="90"/>
      <c r="P57" s="91">
        <v>10</v>
      </c>
    </row>
    <row r="58" spans="1:16" s="113" customFormat="1" x14ac:dyDescent="0.25">
      <c r="A58" s="111">
        <v>15</v>
      </c>
      <c r="B58" s="77" t="s">
        <v>1246</v>
      </c>
      <c r="C58" s="77" t="s">
        <v>1258</v>
      </c>
      <c r="D58" s="77"/>
      <c r="E58" s="77"/>
      <c r="F58" s="77" t="s">
        <v>1232</v>
      </c>
      <c r="G58" s="112" t="s">
        <v>34</v>
      </c>
      <c r="H58" s="89">
        <v>1102.4000000000001</v>
      </c>
      <c r="I58" s="69"/>
      <c r="J58" s="89">
        <v>0</v>
      </c>
      <c r="K58" s="77"/>
      <c r="L58" s="90">
        <v>42725</v>
      </c>
      <c r="M58" s="77"/>
      <c r="N58" s="90">
        <v>42949</v>
      </c>
      <c r="O58" s="90"/>
      <c r="P58" s="91">
        <v>3</v>
      </c>
    </row>
    <row r="59" spans="1:16" s="113" customFormat="1" x14ac:dyDescent="0.25">
      <c r="A59" s="111">
        <v>16</v>
      </c>
      <c r="B59" s="77" t="s">
        <v>1246</v>
      </c>
      <c r="C59" s="77" t="s">
        <v>1256</v>
      </c>
      <c r="D59" s="77"/>
      <c r="E59" s="77"/>
      <c r="F59" s="77" t="s">
        <v>1262</v>
      </c>
      <c r="G59" s="112" t="s">
        <v>34</v>
      </c>
      <c r="H59" s="89">
        <v>9144.2000000000007</v>
      </c>
      <c r="I59" s="69"/>
      <c r="J59" s="89">
        <v>0</v>
      </c>
      <c r="K59" s="77"/>
      <c r="L59" s="90">
        <v>42736</v>
      </c>
      <c r="M59" s="77"/>
      <c r="N59" s="90">
        <v>42991</v>
      </c>
      <c r="O59" s="90"/>
      <c r="P59" s="91">
        <v>3</v>
      </c>
    </row>
    <row r="60" spans="1:16" s="113" customFormat="1" x14ac:dyDescent="0.25">
      <c r="A60" s="111">
        <v>17</v>
      </c>
      <c r="B60" s="77" t="s">
        <v>1246</v>
      </c>
      <c r="C60" s="77" t="s">
        <v>1258</v>
      </c>
      <c r="D60" s="77"/>
      <c r="E60" s="77"/>
      <c r="F60" s="77" t="s">
        <v>1232</v>
      </c>
      <c r="G60" s="112" t="s">
        <v>34</v>
      </c>
      <c r="H60" s="89">
        <v>1058.29</v>
      </c>
      <c r="I60" s="69"/>
      <c r="J60" s="89">
        <v>0</v>
      </c>
      <c r="K60" s="77"/>
      <c r="L60" s="90">
        <v>42725</v>
      </c>
      <c r="M60" s="77"/>
      <c r="N60" s="90">
        <v>43082</v>
      </c>
      <c r="O60" s="90"/>
      <c r="P60" s="91">
        <v>3</v>
      </c>
    </row>
    <row r="61" spans="1:16" s="113" customFormat="1" x14ac:dyDescent="0.25">
      <c r="A61" s="111">
        <v>18</v>
      </c>
      <c r="B61" s="77" t="s">
        <v>1246</v>
      </c>
      <c r="C61" s="77" t="s">
        <v>1258</v>
      </c>
      <c r="D61" s="77"/>
      <c r="E61" s="77"/>
      <c r="F61" s="77" t="s">
        <v>1232</v>
      </c>
      <c r="G61" s="112" t="s">
        <v>34</v>
      </c>
      <c r="H61" s="89">
        <v>7225.99</v>
      </c>
      <c r="I61" s="69"/>
      <c r="J61" s="89">
        <v>0</v>
      </c>
      <c r="K61" s="77"/>
      <c r="L61" s="90">
        <v>42725</v>
      </c>
      <c r="M61" s="77"/>
      <c r="N61" s="90">
        <v>43082</v>
      </c>
      <c r="O61" s="90"/>
      <c r="P61" s="91">
        <v>10</v>
      </c>
    </row>
    <row r="62" spans="1:16" s="113" customFormat="1" x14ac:dyDescent="0.25">
      <c r="A62" s="111">
        <v>19</v>
      </c>
      <c r="B62" s="77" t="s">
        <v>1246</v>
      </c>
      <c r="C62" s="77" t="s">
        <v>1249</v>
      </c>
      <c r="D62" s="77"/>
      <c r="E62" s="77"/>
      <c r="F62" s="77" t="s">
        <v>1198</v>
      </c>
      <c r="G62" s="112" t="s">
        <v>34</v>
      </c>
      <c r="H62" s="89">
        <v>901.8</v>
      </c>
      <c r="I62" s="69"/>
      <c r="J62" s="89">
        <v>0</v>
      </c>
      <c r="K62" s="77"/>
      <c r="L62" s="90">
        <v>42736</v>
      </c>
      <c r="M62" s="77"/>
      <c r="N62" s="90">
        <v>43091</v>
      </c>
      <c r="O62" s="90"/>
      <c r="P62" s="91">
        <v>3</v>
      </c>
    </row>
    <row r="63" spans="1:16" s="113" customFormat="1" x14ac:dyDescent="0.25">
      <c r="A63" s="111">
        <v>20</v>
      </c>
      <c r="B63" s="77" t="s">
        <v>1246</v>
      </c>
      <c r="C63" s="77" t="s">
        <v>1252</v>
      </c>
      <c r="D63" s="77"/>
      <c r="E63" s="77"/>
      <c r="F63" s="77" t="s">
        <v>1208</v>
      </c>
      <c r="G63" s="112"/>
      <c r="H63" s="89">
        <v>0</v>
      </c>
      <c r="I63" s="69"/>
      <c r="J63" s="89">
        <v>0</v>
      </c>
      <c r="K63" s="77"/>
      <c r="L63" s="90">
        <v>42736</v>
      </c>
      <c r="M63" s="77"/>
      <c r="N63" s="90">
        <v>43099</v>
      </c>
      <c r="O63" s="90"/>
      <c r="P63" s="91">
        <v>1</v>
      </c>
    </row>
    <row r="64" spans="1:16" s="113" customFormat="1" x14ac:dyDescent="0.25">
      <c r="A64" s="111">
        <v>21</v>
      </c>
      <c r="B64" s="118" t="s">
        <v>1196</v>
      </c>
      <c r="C64" s="114">
        <v>1026955302</v>
      </c>
      <c r="D64" s="90">
        <v>43191</v>
      </c>
      <c r="E64" s="114" t="s">
        <v>1275</v>
      </c>
      <c r="F64" s="114" t="s">
        <v>1198</v>
      </c>
      <c r="G64" s="77" t="s">
        <v>34</v>
      </c>
      <c r="H64" s="89">
        <v>10561.74</v>
      </c>
      <c r="I64" s="119"/>
      <c r="J64" s="120"/>
      <c r="K64" s="114" t="s">
        <v>1199</v>
      </c>
      <c r="L64" s="90">
        <v>43101</v>
      </c>
      <c r="M64" s="114" t="s">
        <v>1200</v>
      </c>
      <c r="N64" s="90">
        <v>43152</v>
      </c>
      <c r="O64" s="90">
        <v>43152</v>
      </c>
      <c r="P64" s="121"/>
    </row>
    <row r="65" spans="1:16" s="115" customFormat="1" x14ac:dyDescent="0.25">
      <c r="A65" s="111">
        <v>22</v>
      </c>
      <c r="B65" s="118" t="s">
        <v>1196</v>
      </c>
      <c r="C65" s="114">
        <v>1026955302</v>
      </c>
      <c r="D65" s="90">
        <v>43160</v>
      </c>
      <c r="E65" s="114" t="s">
        <v>1275</v>
      </c>
      <c r="F65" s="114" t="s">
        <v>1198</v>
      </c>
      <c r="G65" s="77" t="s">
        <v>34</v>
      </c>
      <c r="H65" s="89">
        <v>1000</v>
      </c>
      <c r="I65" s="122"/>
      <c r="J65" s="120"/>
      <c r="K65" s="114" t="s">
        <v>1199</v>
      </c>
      <c r="L65" s="90">
        <v>43101</v>
      </c>
      <c r="M65" s="114" t="s">
        <v>1200</v>
      </c>
      <c r="N65" s="90">
        <v>43152</v>
      </c>
      <c r="O65" s="90">
        <v>43152</v>
      </c>
      <c r="P65" s="114"/>
    </row>
    <row r="66" spans="1:16" s="115" customFormat="1" x14ac:dyDescent="0.25">
      <c r="A66" s="111">
        <v>23</v>
      </c>
      <c r="B66" s="118" t="s">
        <v>1196</v>
      </c>
      <c r="C66" s="114">
        <v>1026955011</v>
      </c>
      <c r="D66" s="90">
        <v>43191</v>
      </c>
      <c r="E66" s="114" t="s">
        <v>1276</v>
      </c>
      <c r="F66" s="114" t="s">
        <v>1201</v>
      </c>
      <c r="G66" s="77" t="s">
        <v>34</v>
      </c>
      <c r="H66" s="89">
        <v>466.96</v>
      </c>
      <c r="I66" s="122"/>
      <c r="J66" s="120"/>
      <c r="K66" s="114" t="s">
        <v>1199</v>
      </c>
      <c r="L66" s="90">
        <v>43101</v>
      </c>
      <c r="M66" s="114" t="s">
        <v>1202</v>
      </c>
      <c r="N66" s="90">
        <v>43186</v>
      </c>
      <c r="O66" s="90">
        <v>43187</v>
      </c>
      <c r="P66" s="114"/>
    </row>
    <row r="67" spans="1:16" s="115" customFormat="1" x14ac:dyDescent="0.25">
      <c r="A67" s="111">
        <v>24</v>
      </c>
      <c r="B67" s="118" t="s">
        <v>1196</v>
      </c>
      <c r="C67" s="114">
        <v>1026955127</v>
      </c>
      <c r="D67" s="90">
        <v>43221</v>
      </c>
      <c r="E67" s="114" t="s">
        <v>1275</v>
      </c>
      <c r="F67" s="114" t="s">
        <v>1203</v>
      </c>
      <c r="G67" s="77" t="s">
        <v>34</v>
      </c>
      <c r="H67" s="89">
        <v>180</v>
      </c>
      <c r="I67" s="122"/>
      <c r="J67" s="120"/>
      <c r="K67" s="114" t="s">
        <v>1199</v>
      </c>
      <c r="L67" s="90">
        <v>43101</v>
      </c>
      <c r="M67" s="114" t="s">
        <v>1204</v>
      </c>
      <c r="N67" s="90">
        <v>43211</v>
      </c>
      <c r="O67" s="90">
        <v>43216</v>
      </c>
      <c r="P67" s="114"/>
    </row>
    <row r="68" spans="1:16" s="115" customFormat="1" x14ac:dyDescent="0.25">
      <c r="A68" s="111">
        <v>25</v>
      </c>
      <c r="B68" s="118" t="s">
        <v>1196</v>
      </c>
      <c r="C68" s="114">
        <v>1026956582</v>
      </c>
      <c r="D68" s="90">
        <v>43252</v>
      </c>
      <c r="E68" s="114" t="s">
        <v>1275</v>
      </c>
      <c r="F68" s="114" t="s">
        <v>1205</v>
      </c>
      <c r="G68" s="77" t="s">
        <v>34</v>
      </c>
      <c r="H68" s="89">
        <v>4329.1400000000003</v>
      </c>
      <c r="I68" s="122"/>
      <c r="J68" s="120"/>
      <c r="K68" s="114" t="s">
        <v>1199</v>
      </c>
      <c r="L68" s="90">
        <v>43101</v>
      </c>
      <c r="M68" s="114" t="s">
        <v>1206</v>
      </c>
      <c r="N68" s="90">
        <v>43248</v>
      </c>
      <c r="O68" s="90">
        <v>43249</v>
      </c>
      <c r="P68" s="114"/>
    </row>
    <row r="69" spans="1:16" s="115" customFormat="1" x14ac:dyDescent="0.25">
      <c r="A69" s="111">
        <v>26</v>
      </c>
      <c r="B69" s="118" t="s">
        <v>1196</v>
      </c>
      <c r="C69" s="114">
        <v>1026956582</v>
      </c>
      <c r="D69" s="90">
        <v>43282</v>
      </c>
      <c r="E69" s="114" t="s">
        <v>1276</v>
      </c>
      <c r="F69" s="114" t="s">
        <v>1205</v>
      </c>
      <c r="G69" s="77" t="s">
        <v>34</v>
      </c>
      <c r="H69" s="89">
        <v>569.86</v>
      </c>
      <c r="I69" s="122"/>
      <c r="J69" s="120"/>
      <c r="K69" s="114" t="s">
        <v>1199</v>
      </c>
      <c r="L69" s="90">
        <v>43101</v>
      </c>
      <c r="M69" s="114" t="s">
        <v>1207</v>
      </c>
      <c r="N69" s="90">
        <v>43292</v>
      </c>
      <c r="O69" s="90">
        <v>43292</v>
      </c>
      <c r="P69" s="114"/>
    </row>
    <row r="70" spans="1:16" s="115" customFormat="1" x14ac:dyDescent="0.25">
      <c r="A70" s="111">
        <v>27</v>
      </c>
      <c r="B70" s="118" t="s">
        <v>1196</v>
      </c>
      <c r="C70" s="114">
        <v>1026956582</v>
      </c>
      <c r="D70" s="90">
        <v>43282</v>
      </c>
      <c r="E70" s="114" t="s">
        <v>1276</v>
      </c>
      <c r="F70" s="114" t="s">
        <v>1205</v>
      </c>
      <c r="G70" s="77" t="s">
        <v>34</v>
      </c>
      <c r="H70" s="89">
        <v>569.86</v>
      </c>
      <c r="I70" s="122"/>
      <c r="J70" s="120"/>
      <c r="K70" s="114" t="s">
        <v>1199</v>
      </c>
      <c r="L70" s="90">
        <v>43101</v>
      </c>
      <c r="M70" s="114" t="s">
        <v>1207</v>
      </c>
      <c r="N70" s="90">
        <v>43292</v>
      </c>
      <c r="O70" s="90">
        <v>43292</v>
      </c>
      <c r="P70" s="114"/>
    </row>
    <row r="71" spans="1:16" s="115" customFormat="1" x14ac:dyDescent="0.25">
      <c r="A71" s="111">
        <v>28</v>
      </c>
      <c r="B71" s="77" t="s">
        <v>1246</v>
      </c>
      <c r="C71" s="77" t="s">
        <v>1255</v>
      </c>
      <c r="D71" s="77"/>
      <c r="E71" s="77"/>
      <c r="F71" s="77" t="s">
        <v>1217</v>
      </c>
      <c r="G71" s="112" t="s">
        <v>34</v>
      </c>
      <c r="H71" s="89">
        <v>389.06</v>
      </c>
      <c r="I71" s="117"/>
      <c r="J71" s="89">
        <v>0</v>
      </c>
      <c r="K71" s="77"/>
      <c r="L71" s="90">
        <v>43023</v>
      </c>
      <c r="M71" s="77"/>
      <c r="N71" s="90">
        <v>43329</v>
      </c>
      <c r="O71" s="90"/>
      <c r="P71" s="110">
        <v>10</v>
      </c>
    </row>
    <row r="72" spans="1:16" s="115" customFormat="1" x14ac:dyDescent="0.25">
      <c r="A72" s="111">
        <v>29</v>
      </c>
      <c r="B72" s="118" t="s">
        <v>1196</v>
      </c>
      <c r="C72" s="114">
        <v>1026956568</v>
      </c>
      <c r="D72" s="90">
        <v>43435</v>
      </c>
      <c r="E72" s="114" t="s">
        <v>1275</v>
      </c>
      <c r="F72" s="114" t="s">
        <v>1209</v>
      </c>
      <c r="G72" s="77" t="s">
        <v>34</v>
      </c>
      <c r="H72" s="89">
        <v>1141.32</v>
      </c>
      <c r="I72" s="122"/>
      <c r="J72" s="120"/>
      <c r="K72" s="114" t="s">
        <v>1199</v>
      </c>
      <c r="L72" s="90">
        <v>43101</v>
      </c>
      <c r="M72" s="114" t="s">
        <v>1210</v>
      </c>
      <c r="N72" s="90">
        <v>43402</v>
      </c>
      <c r="O72" s="90">
        <v>43411</v>
      </c>
      <c r="P72" s="114"/>
    </row>
    <row r="73" spans="1:16" s="115" customFormat="1" x14ac:dyDescent="0.25">
      <c r="A73" s="111">
        <v>30</v>
      </c>
      <c r="B73" s="118" t="s">
        <v>1196</v>
      </c>
      <c r="C73" s="114">
        <v>1031016358</v>
      </c>
      <c r="D73" s="90">
        <v>43466</v>
      </c>
      <c r="E73" s="114" t="s">
        <v>1275</v>
      </c>
      <c r="F73" s="114" t="s">
        <v>1211</v>
      </c>
      <c r="G73" s="77" t="s">
        <v>34</v>
      </c>
      <c r="H73" s="89">
        <v>1060.1099999999999</v>
      </c>
      <c r="I73" s="122"/>
      <c r="J73" s="120"/>
      <c r="K73" s="114" t="s">
        <v>1199</v>
      </c>
      <c r="L73" s="90">
        <v>43221</v>
      </c>
      <c r="M73" s="114" t="s">
        <v>1212</v>
      </c>
      <c r="N73" s="90">
        <v>43441</v>
      </c>
      <c r="O73" s="90">
        <v>43441</v>
      </c>
      <c r="P73" s="114"/>
    </row>
    <row r="74" spans="1:16" s="115" customFormat="1" x14ac:dyDescent="0.25">
      <c r="A74" s="111">
        <v>31</v>
      </c>
      <c r="B74" s="118" t="s">
        <v>1196</v>
      </c>
      <c r="C74" s="114">
        <v>1031016358</v>
      </c>
      <c r="D74" s="90">
        <v>43435</v>
      </c>
      <c r="E74" s="114" t="s">
        <v>1275</v>
      </c>
      <c r="F74" s="114" t="s">
        <v>1211</v>
      </c>
      <c r="G74" s="77" t="s">
        <v>34</v>
      </c>
      <c r="H74" s="89">
        <v>2473.5500000000002</v>
      </c>
      <c r="I74" s="122"/>
      <c r="J74" s="120"/>
      <c r="K74" s="114" t="s">
        <v>1199</v>
      </c>
      <c r="L74" s="90">
        <v>43221</v>
      </c>
      <c r="M74" s="114" t="s">
        <v>1212</v>
      </c>
      <c r="N74" s="90">
        <v>43441</v>
      </c>
      <c r="O74" s="90">
        <v>43441</v>
      </c>
      <c r="P74" s="114"/>
    </row>
    <row r="75" spans="1:16" s="115" customFormat="1" x14ac:dyDescent="0.25">
      <c r="A75" s="111">
        <v>32</v>
      </c>
      <c r="B75" s="118" t="s">
        <v>1196</v>
      </c>
      <c r="C75" s="114">
        <v>1026953930</v>
      </c>
      <c r="D75" s="90">
        <v>43770</v>
      </c>
      <c r="E75" s="114" t="s">
        <v>1276</v>
      </c>
      <c r="F75" s="114" t="s">
        <v>1213</v>
      </c>
      <c r="G75" s="77" t="s">
        <v>34</v>
      </c>
      <c r="H75" s="89">
        <v>620.04</v>
      </c>
      <c r="I75" s="122"/>
      <c r="J75" s="120"/>
      <c r="K75" s="114" t="s">
        <v>1199</v>
      </c>
      <c r="L75" s="90">
        <v>43101</v>
      </c>
      <c r="M75" s="114" t="s">
        <v>1214</v>
      </c>
      <c r="N75" s="90">
        <v>43462</v>
      </c>
      <c r="O75" s="90">
        <v>43464</v>
      </c>
      <c r="P75" s="114"/>
    </row>
    <row r="76" spans="1:16" s="115" customFormat="1" x14ac:dyDescent="0.25">
      <c r="A76" s="111">
        <v>33</v>
      </c>
      <c r="B76" s="118" t="s">
        <v>1196</v>
      </c>
      <c r="C76" s="114">
        <v>1026953930</v>
      </c>
      <c r="D76" s="90">
        <v>43497</v>
      </c>
      <c r="E76" s="114" t="s">
        <v>1276</v>
      </c>
      <c r="F76" s="114" t="s">
        <v>1213</v>
      </c>
      <c r="G76" s="77" t="s">
        <v>34</v>
      </c>
      <c r="H76" s="89">
        <v>2100</v>
      </c>
      <c r="I76" s="122"/>
      <c r="J76" s="120"/>
      <c r="K76" s="114" t="s">
        <v>1199</v>
      </c>
      <c r="L76" s="90">
        <v>43101</v>
      </c>
      <c r="M76" s="114" t="s">
        <v>1214</v>
      </c>
      <c r="N76" s="90">
        <v>43462</v>
      </c>
      <c r="O76" s="90">
        <v>43464</v>
      </c>
      <c r="P76" s="114"/>
    </row>
    <row r="77" spans="1:16" s="115" customFormat="1" x14ac:dyDescent="0.25">
      <c r="A77" s="111">
        <v>34</v>
      </c>
      <c r="B77" s="118" t="s">
        <v>1196</v>
      </c>
      <c r="C77" s="114">
        <v>1036559186</v>
      </c>
      <c r="D77" s="90">
        <v>43497</v>
      </c>
      <c r="E77" s="114" t="s">
        <v>1275</v>
      </c>
      <c r="F77" s="114" t="s">
        <v>1215</v>
      </c>
      <c r="G77" s="77" t="s">
        <v>34</v>
      </c>
      <c r="H77" s="89">
        <v>209.26</v>
      </c>
      <c r="I77" s="122"/>
      <c r="J77" s="120"/>
      <c r="K77" s="114" t="s">
        <v>1199</v>
      </c>
      <c r="L77" s="90">
        <v>43466</v>
      </c>
      <c r="M77" s="114" t="s">
        <v>1216</v>
      </c>
      <c r="N77" s="90">
        <v>43472</v>
      </c>
      <c r="O77" s="90">
        <v>43473</v>
      </c>
      <c r="P77" s="114"/>
    </row>
    <row r="78" spans="1:16" s="115" customFormat="1" x14ac:dyDescent="0.25">
      <c r="A78" s="111">
        <v>35</v>
      </c>
      <c r="B78" s="118" t="s">
        <v>1196</v>
      </c>
      <c r="C78" s="114">
        <v>1036559186</v>
      </c>
      <c r="D78" s="90">
        <v>43466</v>
      </c>
      <c r="E78" s="114" t="s">
        <v>1275</v>
      </c>
      <c r="F78" s="114" t="s">
        <v>1215</v>
      </c>
      <c r="G78" s="77" t="s">
        <v>34</v>
      </c>
      <c r="H78" s="89">
        <v>301</v>
      </c>
      <c r="I78" s="122"/>
      <c r="J78" s="120"/>
      <c r="K78" s="114" t="s">
        <v>1199</v>
      </c>
      <c r="L78" s="90">
        <v>43466</v>
      </c>
      <c r="M78" s="114" t="s">
        <v>1216</v>
      </c>
      <c r="N78" s="90">
        <v>43472</v>
      </c>
      <c r="O78" s="90">
        <v>43473</v>
      </c>
      <c r="P78" s="114"/>
    </row>
    <row r="79" spans="1:16" s="115" customFormat="1" x14ac:dyDescent="0.25">
      <c r="A79" s="111">
        <v>36</v>
      </c>
      <c r="B79" s="118" t="s">
        <v>1196</v>
      </c>
      <c r="C79" s="114">
        <v>1036125061</v>
      </c>
      <c r="D79" s="90">
        <v>43497</v>
      </c>
      <c r="E79" s="114" t="s">
        <v>1276</v>
      </c>
      <c r="F79" s="114" t="s">
        <v>1217</v>
      </c>
      <c r="G79" s="77" t="s">
        <v>34</v>
      </c>
      <c r="H79" s="89">
        <v>397.59</v>
      </c>
      <c r="I79" s="122"/>
      <c r="J79" s="120"/>
      <c r="K79" s="114" t="s">
        <v>1199</v>
      </c>
      <c r="L79" s="90">
        <v>43466</v>
      </c>
      <c r="M79" s="114" t="s">
        <v>1218</v>
      </c>
      <c r="N79" s="90">
        <v>43482</v>
      </c>
      <c r="O79" s="90">
        <v>43493</v>
      </c>
      <c r="P79" s="114"/>
    </row>
    <row r="80" spans="1:16" s="115" customFormat="1" x14ac:dyDescent="0.25">
      <c r="A80" s="111">
        <v>37</v>
      </c>
      <c r="B80" s="118" t="s">
        <v>1196</v>
      </c>
      <c r="C80" s="114">
        <v>1036559727</v>
      </c>
      <c r="D80" s="90">
        <v>43556</v>
      </c>
      <c r="E80" s="114" t="s">
        <v>1275</v>
      </c>
      <c r="F80" s="114" t="s">
        <v>1219</v>
      </c>
      <c r="G80" s="77" t="s">
        <v>34</v>
      </c>
      <c r="H80" s="89">
        <v>754.93</v>
      </c>
      <c r="I80" s="122"/>
      <c r="J80" s="120"/>
      <c r="K80" s="114" t="s">
        <v>1199</v>
      </c>
      <c r="L80" s="90">
        <v>43466</v>
      </c>
      <c r="M80" s="114" t="s">
        <v>1220</v>
      </c>
      <c r="N80" s="90">
        <v>43556</v>
      </c>
      <c r="O80" s="90">
        <v>43558</v>
      </c>
      <c r="P80" s="114"/>
    </row>
    <row r="81" spans="1:16" s="115" customFormat="1" x14ac:dyDescent="0.25">
      <c r="A81" s="111">
        <v>38</v>
      </c>
      <c r="B81" s="118" t="s">
        <v>1196</v>
      </c>
      <c r="C81" s="114">
        <v>1036125061</v>
      </c>
      <c r="D81" s="90">
        <v>43862</v>
      </c>
      <c r="E81" s="114" t="s">
        <v>1276</v>
      </c>
      <c r="F81" s="114" t="s">
        <v>1217</v>
      </c>
      <c r="G81" s="77" t="s">
        <v>34</v>
      </c>
      <c r="H81" s="89">
        <v>2663</v>
      </c>
      <c r="I81" s="122"/>
      <c r="J81" s="120"/>
      <c r="K81" s="114" t="s">
        <v>1199</v>
      </c>
      <c r="L81" s="90">
        <v>43466</v>
      </c>
      <c r="M81" s="114" t="s">
        <v>1222</v>
      </c>
      <c r="N81" s="90">
        <v>43574</v>
      </c>
      <c r="O81" s="90">
        <v>43578</v>
      </c>
      <c r="P81" s="114"/>
    </row>
    <row r="82" spans="1:16" s="115" customFormat="1" x14ac:dyDescent="0.25">
      <c r="A82" s="111">
        <v>39</v>
      </c>
      <c r="B82" s="118" t="s">
        <v>1196</v>
      </c>
      <c r="C82" s="114">
        <v>1036125061</v>
      </c>
      <c r="D82" s="90">
        <v>43586</v>
      </c>
      <c r="E82" s="114" t="s">
        <v>1276</v>
      </c>
      <c r="F82" s="114" t="s">
        <v>1217</v>
      </c>
      <c r="G82" s="77" t="s">
        <v>34</v>
      </c>
      <c r="H82" s="89">
        <v>1836.07</v>
      </c>
      <c r="I82" s="122"/>
      <c r="J82" s="120"/>
      <c r="K82" s="114" t="s">
        <v>1199</v>
      </c>
      <c r="L82" s="90">
        <v>43466</v>
      </c>
      <c r="M82" s="114" t="s">
        <v>1222</v>
      </c>
      <c r="N82" s="90">
        <v>43574</v>
      </c>
      <c r="O82" s="90">
        <v>43578</v>
      </c>
      <c r="P82" s="114"/>
    </row>
    <row r="83" spans="1:16" s="115" customFormat="1" x14ac:dyDescent="0.25">
      <c r="A83" s="111">
        <v>40</v>
      </c>
      <c r="B83" s="118" t="s">
        <v>1196</v>
      </c>
      <c r="C83" s="114">
        <v>1036125061</v>
      </c>
      <c r="D83" s="90">
        <v>43586</v>
      </c>
      <c r="E83" s="114" t="s">
        <v>1275</v>
      </c>
      <c r="F83" s="114" t="s">
        <v>1217</v>
      </c>
      <c r="G83" s="77" t="s">
        <v>34</v>
      </c>
      <c r="H83" s="89">
        <v>1861.8</v>
      </c>
      <c r="I83" s="122"/>
      <c r="J83" s="120"/>
      <c r="K83" s="114" t="s">
        <v>1199</v>
      </c>
      <c r="L83" s="90">
        <v>43466</v>
      </c>
      <c r="M83" s="114" t="s">
        <v>1221</v>
      </c>
      <c r="N83" s="90">
        <v>43574</v>
      </c>
      <c r="O83" s="90">
        <v>43579</v>
      </c>
      <c r="P83" s="114"/>
    </row>
    <row r="84" spans="1:16" s="115" customFormat="1" x14ac:dyDescent="0.25">
      <c r="A84" s="111">
        <v>41</v>
      </c>
      <c r="B84" s="118" t="s">
        <v>1196</v>
      </c>
      <c r="C84" s="114">
        <v>1036125061</v>
      </c>
      <c r="D84" s="90">
        <v>43556</v>
      </c>
      <c r="E84" s="114" t="s">
        <v>1275</v>
      </c>
      <c r="F84" s="114" t="s">
        <v>1217</v>
      </c>
      <c r="G84" s="77" t="s">
        <v>34</v>
      </c>
      <c r="H84" s="89">
        <v>2400</v>
      </c>
      <c r="I84" s="122"/>
      <c r="J84" s="120"/>
      <c r="K84" s="114" t="s">
        <v>1199</v>
      </c>
      <c r="L84" s="90">
        <v>43466</v>
      </c>
      <c r="M84" s="114" t="s">
        <v>1221</v>
      </c>
      <c r="N84" s="90">
        <v>43574</v>
      </c>
      <c r="O84" s="90">
        <v>43579</v>
      </c>
      <c r="P84" s="114"/>
    </row>
    <row r="85" spans="1:16" s="115" customFormat="1" x14ac:dyDescent="0.25">
      <c r="A85" s="111">
        <v>42</v>
      </c>
      <c r="B85" s="118" t="s">
        <v>1196</v>
      </c>
      <c r="C85" s="114">
        <v>1036561041</v>
      </c>
      <c r="D85" s="90">
        <v>43586</v>
      </c>
      <c r="E85" s="114" t="s">
        <v>1275</v>
      </c>
      <c r="F85" s="114" t="s">
        <v>1208</v>
      </c>
      <c r="G85" s="77" t="s">
        <v>34</v>
      </c>
      <c r="H85" s="89">
        <v>955.41</v>
      </c>
      <c r="I85" s="122"/>
      <c r="J85" s="120"/>
      <c r="K85" s="114" t="s">
        <v>1199</v>
      </c>
      <c r="L85" s="90">
        <v>43466</v>
      </c>
      <c r="M85" s="114" t="s">
        <v>1223</v>
      </c>
      <c r="N85" s="90">
        <v>43581</v>
      </c>
      <c r="O85" s="90">
        <v>43594</v>
      </c>
      <c r="P85" s="114"/>
    </row>
    <row r="86" spans="1:16" s="115" customFormat="1" x14ac:dyDescent="0.25">
      <c r="A86" s="111">
        <v>43</v>
      </c>
      <c r="B86" s="118" t="s">
        <v>1196</v>
      </c>
      <c r="C86" s="114">
        <v>1036558015</v>
      </c>
      <c r="D86" s="90">
        <v>43709</v>
      </c>
      <c r="E86" s="114" t="s">
        <v>1275</v>
      </c>
      <c r="F86" s="114" t="s">
        <v>1224</v>
      </c>
      <c r="G86" s="77" t="s">
        <v>34</v>
      </c>
      <c r="H86" s="89">
        <v>357.21</v>
      </c>
      <c r="I86" s="122"/>
      <c r="J86" s="120"/>
      <c r="K86" s="114" t="s">
        <v>1199</v>
      </c>
      <c r="L86" s="90">
        <v>43466</v>
      </c>
      <c r="M86" s="114" t="s">
        <v>1225</v>
      </c>
      <c r="N86" s="90">
        <v>43677</v>
      </c>
      <c r="O86" s="90">
        <v>43678</v>
      </c>
      <c r="P86" s="114"/>
    </row>
    <row r="87" spans="1:16" s="115" customFormat="1" x14ac:dyDescent="0.25">
      <c r="A87" s="111">
        <v>44</v>
      </c>
      <c r="B87" s="118" t="s">
        <v>1196</v>
      </c>
      <c r="C87" s="114">
        <v>1036558015</v>
      </c>
      <c r="D87" s="90">
        <v>43678</v>
      </c>
      <c r="E87" s="114" t="s">
        <v>1275</v>
      </c>
      <c r="F87" s="114" t="s">
        <v>1224</v>
      </c>
      <c r="G87" s="77" t="s">
        <v>34</v>
      </c>
      <c r="H87" s="89">
        <v>12433.95</v>
      </c>
      <c r="I87" s="122"/>
      <c r="J87" s="120"/>
      <c r="K87" s="114" t="s">
        <v>1199</v>
      </c>
      <c r="L87" s="90">
        <v>43466</v>
      </c>
      <c r="M87" s="114" t="s">
        <v>1225</v>
      </c>
      <c r="N87" s="90">
        <v>43677</v>
      </c>
      <c r="O87" s="90">
        <v>43678</v>
      </c>
      <c r="P87" s="114"/>
    </row>
    <row r="88" spans="1:16" s="115" customFormat="1" x14ac:dyDescent="0.25">
      <c r="A88" s="111">
        <v>45</v>
      </c>
      <c r="B88" s="118" t="s">
        <v>1196</v>
      </c>
      <c r="C88" s="114">
        <v>1036558020</v>
      </c>
      <c r="D88" s="90">
        <v>43831</v>
      </c>
      <c r="E88" s="114" t="s">
        <v>1275</v>
      </c>
      <c r="F88" s="114" t="s">
        <v>1226</v>
      </c>
      <c r="G88" s="77" t="s">
        <v>34</v>
      </c>
      <c r="H88" s="89">
        <v>3328</v>
      </c>
      <c r="I88" s="122"/>
      <c r="J88" s="120"/>
      <c r="K88" s="114" t="s">
        <v>1199</v>
      </c>
      <c r="L88" s="90">
        <v>43466</v>
      </c>
      <c r="M88" s="114" t="s">
        <v>1227</v>
      </c>
      <c r="N88" s="90">
        <v>43814</v>
      </c>
      <c r="O88" s="90">
        <v>43815</v>
      </c>
      <c r="P88" s="114"/>
    </row>
    <row r="89" spans="1:16" s="115" customFormat="1" x14ac:dyDescent="0.25">
      <c r="A89" s="111">
        <v>46</v>
      </c>
      <c r="B89" s="118" t="s">
        <v>1196</v>
      </c>
      <c r="C89" s="114">
        <v>1036561041</v>
      </c>
      <c r="D89" s="90">
        <v>43922</v>
      </c>
      <c r="E89" s="114" t="s">
        <v>1275</v>
      </c>
      <c r="F89" s="114" t="s">
        <v>1208</v>
      </c>
      <c r="G89" s="77" t="s">
        <v>34</v>
      </c>
      <c r="H89" s="89">
        <v>687.19</v>
      </c>
      <c r="I89" s="122"/>
      <c r="J89" s="120"/>
      <c r="K89" s="114" t="s">
        <v>1199</v>
      </c>
      <c r="L89" s="90">
        <v>43466</v>
      </c>
      <c r="M89" s="114" t="s">
        <v>1228</v>
      </c>
      <c r="N89" s="90">
        <v>43818</v>
      </c>
      <c r="O89" s="90">
        <v>43872</v>
      </c>
      <c r="P89" s="114"/>
    </row>
    <row r="90" spans="1:16" s="113" customFormat="1" x14ac:dyDescent="0.25">
      <c r="A90" s="111">
        <v>47</v>
      </c>
      <c r="B90" s="123" t="s">
        <v>1196</v>
      </c>
      <c r="C90" s="124">
        <v>1046100676</v>
      </c>
      <c r="D90" s="109">
        <v>43862</v>
      </c>
      <c r="E90" s="124" t="s">
        <v>1276</v>
      </c>
      <c r="F90" s="124" t="s">
        <v>1205</v>
      </c>
      <c r="G90" s="108" t="s">
        <v>34</v>
      </c>
      <c r="H90" s="116">
        <v>2860.91</v>
      </c>
      <c r="I90" s="119"/>
      <c r="J90" s="125"/>
      <c r="K90" s="124" t="s">
        <v>1199</v>
      </c>
      <c r="L90" s="109">
        <v>43831</v>
      </c>
      <c r="M90" s="124" t="s">
        <v>1229</v>
      </c>
      <c r="N90" s="109">
        <v>43840</v>
      </c>
      <c r="O90" s="109">
        <v>43843</v>
      </c>
      <c r="P90" s="121"/>
    </row>
    <row r="91" spans="1:16" s="113" customFormat="1" x14ac:dyDescent="0.25">
      <c r="A91" s="111">
        <v>48</v>
      </c>
      <c r="B91" s="118" t="s">
        <v>1196</v>
      </c>
      <c r="C91" s="114">
        <v>1046100676</v>
      </c>
      <c r="D91" s="90">
        <v>43831</v>
      </c>
      <c r="E91" s="114" t="s">
        <v>1276</v>
      </c>
      <c r="F91" s="114" t="s">
        <v>1205</v>
      </c>
      <c r="G91" s="77" t="s">
        <v>34</v>
      </c>
      <c r="H91" s="89">
        <v>3949.6</v>
      </c>
      <c r="I91" s="119"/>
      <c r="J91" s="120"/>
      <c r="K91" s="114" t="s">
        <v>1199</v>
      </c>
      <c r="L91" s="90">
        <v>43831</v>
      </c>
      <c r="M91" s="114" t="s">
        <v>1229</v>
      </c>
      <c r="N91" s="90">
        <v>43840</v>
      </c>
      <c r="O91" s="90">
        <v>43843</v>
      </c>
      <c r="P91" s="121"/>
    </row>
    <row r="92" spans="1:16" s="113" customFormat="1" x14ac:dyDescent="0.25">
      <c r="A92" s="111">
        <v>49</v>
      </c>
      <c r="B92" s="118" t="s">
        <v>1196</v>
      </c>
      <c r="C92" s="114">
        <v>1045071414</v>
      </c>
      <c r="D92" s="90">
        <v>43862</v>
      </c>
      <c r="E92" s="114" t="s">
        <v>1275</v>
      </c>
      <c r="F92" s="114" t="s">
        <v>1230</v>
      </c>
      <c r="G92" s="77" t="s">
        <v>34</v>
      </c>
      <c r="H92" s="89">
        <v>4336.9399999999996</v>
      </c>
      <c r="I92" s="119"/>
      <c r="J92" s="120"/>
      <c r="K92" s="114" t="s">
        <v>1199</v>
      </c>
      <c r="L92" s="90">
        <v>43800</v>
      </c>
      <c r="M92" s="114" t="s">
        <v>1231</v>
      </c>
      <c r="N92" s="90">
        <v>43878</v>
      </c>
      <c r="O92" s="90">
        <v>43880</v>
      </c>
      <c r="P92" s="121"/>
    </row>
    <row r="93" spans="1:16" s="113" customFormat="1" x14ac:dyDescent="0.25">
      <c r="A93" s="111">
        <v>50</v>
      </c>
      <c r="B93" s="118" t="s">
        <v>1196</v>
      </c>
      <c r="C93" s="114">
        <v>1046101968</v>
      </c>
      <c r="D93" s="90">
        <v>43922</v>
      </c>
      <c r="E93" s="114" t="s">
        <v>1275</v>
      </c>
      <c r="F93" s="114" t="s">
        <v>1232</v>
      </c>
      <c r="G93" s="77" t="s">
        <v>34</v>
      </c>
      <c r="H93" s="89">
        <v>644.79999999999995</v>
      </c>
      <c r="I93" s="119"/>
      <c r="J93" s="120"/>
      <c r="K93" s="114" t="s">
        <v>1199</v>
      </c>
      <c r="L93" s="90">
        <v>43831</v>
      </c>
      <c r="M93" s="114" t="s">
        <v>1233</v>
      </c>
      <c r="N93" s="90">
        <v>43920</v>
      </c>
      <c r="O93" s="90">
        <v>43921</v>
      </c>
      <c r="P93" s="121"/>
    </row>
    <row r="94" spans="1:16" s="113" customFormat="1" x14ac:dyDescent="0.25">
      <c r="A94" s="111">
        <v>51</v>
      </c>
      <c r="B94" s="118" t="s">
        <v>1196</v>
      </c>
      <c r="C94" s="114">
        <v>1046479091</v>
      </c>
      <c r="D94" s="90">
        <v>44044</v>
      </c>
      <c r="E94" s="114" t="s">
        <v>1275</v>
      </c>
      <c r="F94" s="114" t="s">
        <v>1203</v>
      </c>
      <c r="G94" s="77" t="s">
        <v>34</v>
      </c>
      <c r="H94" s="89">
        <v>7632.15</v>
      </c>
      <c r="I94" s="119"/>
      <c r="J94" s="120"/>
      <c r="K94" s="114" t="s">
        <v>1199</v>
      </c>
      <c r="L94" s="90">
        <v>43831</v>
      </c>
      <c r="M94" s="114" t="s">
        <v>1234</v>
      </c>
      <c r="N94" s="90">
        <v>43927</v>
      </c>
      <c r="O94" s="90">
        <v>43936</v>
      </c>
      <c r="P94" s="121"/>
    </row>
    <row r="95" spans="1:16" s="113" customFormat="1" x14ac:dyDescent="0.25">
      <c r="A95" s="111">
        <v>52</v>
      </c>
      <c r="B95" s="118" t="s">
        <v>1196</v>
      </c>
      <c r="C95" s="114">
        <v>1046101966</v>
      </c>
      <c r="D95" s="90">
        <v>44013</v>
      </c>
      <c r="E95" s="114" t="s">
        <v>1275</v>
      </c>
      <c r="F95" s="114" t="s">
        <v>1235</v>
      </c>
      <c r="G95" s="77" t="s">
        <v>34</v>
      </c>
      <c r="H95" s="89">
        <v>1046.74</v>
      </c>
      <c r="I95" s="119"/>
      <c r="J95" s="120"/>
      <c r="K95" s="114" t="s">
        <v>1199</v>
      </c>
      <c r="L95" s="90">
        <v>43831</v>
      </c>
      <c r="M95" s="114" t="s">
        <v>1236</v>
      </c>
      <c r="N95" s="90">
        <v>43948</v>
      </c>
      <c r="O95" s="90">
        <v>43966</v>
      </c>
      <c r="P95" s="121"/>
    </row>
    <row r="96" spans="1:16" s="113" customFormat="1" x14ac:dyDescent="0.25">
      <c r="A96" s="111">
        <v>53</v>
      </c>
      <c r="B96" s="118" t="s">
        <v>1196</v>
      </c>
      <c r="C96" s="114">
        <v>1046101966</v>
      </c>
      <c r="D96" s="90">
        <v>43983</v>
      </c>
      <c r="E96" s="114" t="s">
        <v>1275</v>
      </c>
      <c r="F96" s="114" t="s">
        <v>1235</v>
      </c>
      <c r="G96" s="77" t="s">
        <v>34</v>
      </c>
      <c r="H96" s="89">
        <v>2560</v>
      </c>
      <c r="I96" s="119"/>
      <c r="J96" s="120"/>
      <c r="K96" s="114" t="s">
        <v>1199</v>
      </c>
      <c r="L96" s="90">
        <v>43831</v>
      </c>
      <c r="M96" s="114" t="s">
        <v>1236</v>
      </c>
      <c r="N96" s="90">
        <v>43948</v>
      </c>
      <c r="O96" s="90">
        <v>43966</v>
      </c>
      <c r="P96" s="121"/>
    </row>
    <row r="97" spans="1:16" s="113" customFormat="1" x14ac:dyDescent="0.25">
      <c r="A97" s="111">
        <v>54</v>
      </c>
      <c r="B97" s="118" t="s">
        <v>1196</v>
      </c>
      <c r="C97" s="114">
        <v>1046101968</v>
      </c>
      <c r="D97" s="90">
        <v>44013</v>
      </c>
      <c r="E97" s="114" t="s">
        <v>1275</v>
      </c>
      <c r="F97" s="114" t="s">
        <v>1232</v>
      </c>
      <c r="G97" s="77" t="s">
        <v>34</v>
      </c>
      <c r="H97" s="89">
        <v>647.4</v>
      </c>
      <c r="I97" s="119"/>
      <c r="J97" s="120"/>
      <c r="K97" s="114" t="s">
        <v>1199</v>
      </c>
      <c r="L97" s="90">
        <v>43831</v>
      </c>
      <c r="M97" s="114" t="s">
        <v>1237</v>
      </c>
      <c r="N97" s="90">
        <v>43963</v>
      </c>
      <c r="O97" s="90">
        <v>43964</v>
      </c>
      <c r="P97" s="121"/>
    </row>
    <row r="98" spans="1:16" s="113" customFormat="1" x14ac:dyDescent="0.25">
      <c r="A98" s="111">
        <v>55</v>
      </c>
      <c r="B98" s="118" t="s">
        <v>1196</v>
      </c>
      <c r="C98" s="114">
        <v>1046101968</v>
      </c>
      <c r="D98" s="90">
        <v>43983</v>
      </c>
      <c r="E98" s="114" t="s">
        <v>1275</v>
      </c>
      <c r="F98" s="114" t="s">
        <v>1232</v>
      </c>
      <c r="G98" s="77" t="s">
        <v>34</v>
      </c>
      <c r="H98" s="89">
        <v>558.25</v>
      </c>
      <c r="I98" s="119"/>
      <c r="J98" s="120"/>
      <c r="K98" s="114" t="s">
        <v>1199</v>
      </c>
      <c r="L98" s="90">
        <v>43831</v>
      </c>
      <c r="M98" s="114" t="s">
        <v>1237</v>
      </c>
      <c r="N98" s="90">
        <v>43963</v>
      </c>
      <c r="O98" s="90">
        <v>43964</v>
      </c>
      <c r="P98" s="121"/>
    </row>
    <row r="99" spans="1:16" s="113" customFormat="1" x14ac:dyDescent="0.25">
      <c r="A99" s="111">
        <v>56</v>
      </c>
      <c r="B99" s="118" t="s">
        <v>1196</v>
      </c>
      <c r="C99" s="114">
        <v>1046101968</v>
      </c>
      <c r="D99" s="90">
        <v>43983</v>
      </c>
      <c r="E99" s="114" t="s">
        <v>1276</v>
      </c>
      <c r="F99" s="114" t="s">
        <v>1232</v>
      </c>
      <c r="G99" s="77" t="s">
        <v>34</v>
      </c>
      <c r="H99" s="89">
        <v>1745.48</v>
      </c>
      <c r="I99" s="119"/>
      <c r="J99" s="120"/>
      <c r="K99" s="114" t="s">
        <v>1199</v>
      </c>
      <c r="L99" s="90">
        <v>43831</v>
      </c>
      <c r="M99" s="114" t="s">
        <v>1238</v>
      </c>
      <c r="N99" s="90">
        <v>43963</v>
      </c>
      <c r="O99" s="90">
        <v>43966</v>
      </c>
      <c r="P99" s="121"/>
    </row>
    <row r="100" spans="1:16" s="113" customFormat="1" x14ac:dyDescent="0.25">
      <c r="A100" s="111">
        <v>57</v>
      </c>
      <c r="B100" s="118" t="s">
        <v>1196</v>
      </c>
      <c r="C100" s="114">
        <v>1046102354</v>
      </c>
      <c r="D100" s="90">
        <v>44075</v>
      </c>
      <c r="E100" s="114" t="s">
        <v>1275</v>
      </c>
      <c r="F100" s="114" t="s">
        <v>1278</v>
      </c>
      <c r="G100" s="77" t="s">
        <v>34</v>
      </c>
      <c r="H100" s="89">
        <v>2210.64</v>
      </c>
      <c r="I100" s="119"/>
      <c r="J100" s="120"/>
      <c r="K100" s="114" t="s">
        <v>1199</v>
      </c>
      <c r="L100" s="90">
        <v>43831</v>
      </c>
      <c r="M100" s="114" t="s">
        <v>1277</v>
      </c>
      <c r="N100" s="90">
        <v>44042</v>
      </c>
      <c r="O100" s="90">
        <v>44042</v>
      </c>
      <c r="P100" s="121"/>
    </row>
    <row r="101" spans="1:16" s="113" customFormat="1" x14ac:dyDescent="0.25">
      <c r="A101" s="111">
        <v>58</v>
      </c>
      <c r="B101" s="118" t="s">
        <v>1196</v>
      </c>
      <c r="C101" s="114">
        <v>1046102354</v>
      </c>
      <c r="D101" s="90">
        <v>44044</v>
      </c>
      <c r="E101" s="114" t="s">
        <v>1275</v>
      </c>
      <c r="F101" s="114" t="s">
        <v>1278</v>
      </c>
      <c r="G101" s="77" t="s">
        <v>34</v>
      </c>
      <c r="H101" s="89">
        <v>7300</v>
      </c>
      <c r="I101" s="119"/>
      <c r="J101" s="120"/>
      <c r="K101" s="114" t="s">
        <v>1199</v>
      </c>
      <c r="L101" s="90">
        <v>43831</v>
      </c>
      <c r="M101" s="114" t="s">
        <v>1277</v>
      </c>
      <c r="N101" s="90">
        <v>44042</v>
      </c>
      <c r="O101" s="90">
        <v>44042</v>
      </c>
      <c r="P101" s="121"/>
    </row>
    <row r="102" spans="1:16" s="113" customFormat="1" x14ac:dyDescent="0.25">
      <c r="A102" s="111">
        <v>59</v>
      </c>
      <c r="B102" s="118" t="s">
        <v>1196</v>
      </c>
      <c r="C102" s="114">
        <v>1046159375</v>
      </c>
      <c r="D102" s="90">
        <v>44105</v>
      </c>
      <c r="E102" s="114" t="s">
        <v>1275</v>
      </c>
      <c r="F102" s="114" t="s">
        <v>1280</v>
      </c>
      <c r="G102" s="77" t="s">
        <v>34</v>
      </c>
      <c r="H102" s="89">
        <v>10691.78</v>
      </c>
      <c r="I102" s="119"/>
      <c r="J102" s="120"/>
      <c r="K102" s="114" t="s">
        <v>1199</v>
      </c>
      <c r="L102" s="90">
        <v>43831</v>
      </c>
      <c r="M102" s="114" t="s">
        <v>1279</v>
      </c>
      <c r="N102" s="90">
        <v>44091</v>
      </c>
      <c r="O102" s="90">
        <v>44092</v>
      </c>
      <c r="P102" s="121"/>
    </row>
    <row r="103" spans="1:16" s="113" customFormat="1" x14ac:dyDescent="0.25">
      <c r="A103" s="111">
        <v>60</v>
      </c>
      <c r="B103" s="118" t="s">
        <v>1196</v>
      </c>
      <c r="C103" s="114">
        <v>1046102238</v>
      </c>
      <c r="D103" s="90">
        <v>44105</v>
      </c>
      <c r="E103" s="114" t="s">
        <v>1276</v>
      </c>
      <c r="F103" s="114" t="s">
        <v>1213</v>
      </c>
      <c r="G103" s="77" t="s">
        <v>34</v>
      </c>
      <c r="H103" s="89">
        <v>3771.59</v>
      </c>
      <c r="I103" s="119"/>
      <c r="J103" s="120"/>
      <c r="K103" s="114" t="s">
        <v>1199</v>
      </c>
      <c r="L103" s="90">
        <v>43831</v>
      </c>
      <c r="M103" s="114" t="s">
        <v>1281</v>
      </c>
      <c r="N103" s="90">
        <v>44091</v>
      </c>
      <c r="O103" s="90">
        <v>44095</v>
      </c>
      <c r="P103" s="121"/>
    </row>
    <row r="104" spans="1:16" s="113" customFormat="1" x14ac:dyDescent="0.25">
      <c r="A104" s="111">
        <v>61</v>
      </c>
      <c r="B104" s="118" t="s">
        <v>1196</v>
      </c>
      <c r="C104" s="114">
        <v>1046102238</v>
      </c>
      <c r="D104" s="90">
        <v>44136</v>
      </c>
      <c r="E104" s="114" t="s">
        <v>1276</v>
      </c>
      <c r="F104" s="114" t="s">
        <v>1213</v>
      </c>
      <c r="G104" s="88"/>
      <c r="H104" s="122"/>
      <c r="I104" s="108" t="s">
        <v>34</v>
      </c>
      <c r="J104" s="89">
        <v>7348.66</v>
      </c>
      <c r="K104" s="114" t="s">
        <v>1199</v>
      </c>
      <c r="L104" s="90">
        <v>43831</v>
      </c>
      <c r="M104" s="114" t="s">
        <v>1281</v>
      </c>
      <c r="N104" s="90">
        <v>44091</v>
      </c>
      <c r="O104" s="90">
        <v>44095</v>
      </c>
      <c r="P104" s="121"/>
    </row>
    <row r="105" spans="1:16" s="113" customFormat="1" x14ac:dyDescent="0.25">
      <c r="A105" s="111">
        <v>62</v>
      </c>
      <c r="B105" s="118" t="s">
        <v>1196</v>
      </c>
      <c r="C105" s="114">
        <v>1046101968</v>
      </c>
      <c r="D105" s="90">
        <v>44136</v>
      </c>
      <c r="E105" s="114" t="s">
        <v>1275</v>
      </c>
      <c r="F105" s="114" t="s">
        <v>1232</v>
      </c>
      <c r="G105" s="88"/>
      <c r="H105" s="122"/>
      <c r="I105" s="108" t="s">
        <v>34</v>
      </c>
      <c r="J105" s="89">
        <v>3666</v>
      </c>
      <c r="K105" s="114" t="s">
        <v>1199</v>
      </c>
      <c r="L105" s="90">
        <v>43831</v>
      </c>
      <c r="M105" s="114" t="s">
        <v>1283</v>
      </c>
      <c r="N105" s="90">
        <v>44112</v>
      </c>
      <c r="O105" s="90">
        <v>44118</v>
      </c>
      <c r="P105" s="121"/>
    </row>
    <row r="106" spans="1:16" s="113" customFormat="1" x14ac:dyDescent="0.25">
      <c r="A106" s="111">
        <v>63</v>
      </c>
      <c r="B106" s="118" t="s">
        <v>1196</v>
      </c>
      <c r="C106" s="114">
        <v>1046102238</v>
      </c>
      <c r="D106" s="90">
        <v>44105</v>
      </c>
      <c r="E106" s="114" t="s">
        <v>1275</v>
      </c>
      <c r="F106" s="114" t="s">
        <v>1213</v>
      </c>
      <c r="G106" s="77" t="s">
        <v>34</v>
      </c>
      <c r="H106" s="89">
        <v>2126.14</v>
      </c>
      <c r="I106" s="119"/>
      <c r="J106" s="120"/>
      <c r="K106" s="114" t="s">
        <v>1199</v>
      </c>
      <c r="L106" s="90">
        <v>43831</v>
      </c>
      <c r="M106" s="114" t="s">
        <v>1282</v>
      </c>
      <c r="N106" s="90">
        <v>44118</v>
      </c>
      <c r="O106" s="90">
        <v>44118</v>
      </c>
      <c r="P106" s="121"/>
    </row>
    <row r="107" spans="1:16" s="113" customFormat="1" x14ac:dyDescent="0.25">
      <c r="A107" s="111">
        <v>64</v>
      </c>
      <c r="B107" s="118" t="s">
        <v>1196</v>
      </c>
      <c r="C107" s="114">
        <v>1046102238</v>
      </c>
      <c r="D107" s="90">
        <v>44136</v>
      </c>
      <c r="E107" s="114" t="s">
        <v>1275</v>
      </c>
      <c r="F107" s="114" t="s">
        <v>1213</v>
      </c>
      <c r="G107" s="88"/>
      <c r="H107" s="122"/>
      <c r="I107" s="108" t="s">
        <v>34</v>
      </c>
      <c r="J107" s="89">
        <v>531.53</v>
      </c>
      <c r="K107" s="114" t="s">
        <v>1199</v>
      </c>
      <c r="L107" s="90">
        <v>43831</v>
      </c>
      <c r="M107" s="114" t="s">
        <v>1282</v>
      </c>
      <c r="N107" s="90">
        <v>44118</v>
      </c>
      <c r="O107" s="90">
        <v>44118</v>
      </c>
      <c r="P107" s="121"/>
    </row>
    <row r="108" spans="1:16" x14ac:dyDescent="0.25">
      <c r="A108" s="14" t="s">
        <v>1185</v>
      </c>
      <c r="B108" s="11"/>
      <c r="C108" s="11"/>
      <c r="D108" s="11"/>
      <c r="E108" s="11"/>
      <c r="F108" s="11"/>
      <c r="G108" s="11"/>
      <c r="H108" s="12">
        <f>SUBTOTAL(109,Tabela2[Wypłata])</f>
        <v>150714.07</v>
      </c>
      <c r="I108" s="12"/>
      <c r="J108" s="12">
        <f>SUBTOTAL(109,Tabela2[Wysokość rezerwy])</f>
        <v>11546.19</v>
      </c>
      <c r="K108" s="11"/>
      <c r="L108" s="13"/>
      <c r="M108" s="11"/>
      <c r="N108" s="13"/>
      <c r="O108" s="13"/>
      <c r="P108" s="15"/>
    </row>
    <row r="114" spans="1:14" x14ac:dyDescent="0.25">
      <c r="A114" s="106"/>
      <c r="C114" s="106"/>
      <c r="D114" s="106"/>
      <c r="F114" s="106"/>
      <c r="G114" s="106"/>
      <c r="H114" s="7"/>
      <c r="J114" s="9"/>
      <c r="K114" s="106"/>
      <c r="L114" s="107"/>
      <c r="M114" s="106"/>
      <c r="N114" s="107"/>
    </row>
    <row r="115" spans="1:14" x14ac:dyDescent="0.25">
      <c r="F115" s="9"/>
      <c r="H115" s="7"/>
      <c r="J115" s="7"/>
      <c r="K115" s="5"/>
      <c r="M115" s="7"/>
      <c r="N115" s="5"/>
    </row>
    <row r="116" spans="1:14" x14ac:dyDescent="0.25">
      <c r="F116" s="9"/>
      <c r="M116" s="7"/>
      <c r="N116" s="5"/>
    </row>
    <row r="117" spans="1:14" x14ac:dyDescent="0.25">
      <c r="F117" s="9"/>
      <c r="L117" s="7"/>
      <c r="M117" s="7"/>
    </row>
    <row r="118" spans="1:14" x14ac:dyDescent="0.25">
      <c r="L118" s="7"/>
    </row>
  </sheetData>
  <mergeCells count="4">
    <mergeCell ref="B16:B19"/>
    <mergeCell ref="B22:B25"/>
    <mergeCell ref="B28:B31"/>
    <mergeCell ref="B34:B37"/>
  </mergeCells>
  <pageMargins left="0.70866141732283472" right="0.70866141732283472" top="0.74803149606299213" bottom="0.74803149606299213" header="0.31496062992125984" footer="0.31496062992125984"/>
  <pageSetup paperSize="9" scale="76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2</oddHeader>
    <oddFooter>&amp;RStrona &amp;P z &amp;N</oddFooter>
  </headerFooter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Zakładka nr 1</vt:lpstr>
      <vt:lpstr>Zakładka nr 2</vt:lpstr>
      <vt:lpstr>'Zakładka nr 1'!Tytuły_wydruku</vt:lpstr>
      <vt:lpstr>'Zakładka nr 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Burdach</dc:creator>
  <cp:lastModifiedBy>Przemysław Burdach</cp:lastModifiedBy>
  <dcterms:created xsi:type="dcterms:W3CDTF">2015-06-05T18:19:34Z</dcterms:created>
  <dcterms:modified xsi:type="dcterms:W3CDTF">2020-11-19T14:45:27Z</dcterms:modified>
</cp:coreProperties>
</file>