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261" documentId="13_ncr:1_{022FCE4C-FB00-4026-85F3-ACC17A093E6E}" xr6:coauthVersionLast="47" xr6:coauthVersionMax="47" xr10:uidLastSave="{F5855E7A-3601-47FC-B405-A51904F1E19D}"/>
  <bookViews>
    <workbookView xWindow="23880" yWindow="-120" windowWidth="29040" windowHeight="15840" xr2:uid="{7CFD1370-2B57-4138-8709-C521B60E4534}"/>
  </bookViews>
  <sheets>
    <sheet name="SUSZE" sheetId="14" r:id="rId1"/>
    <sheet name="DEGRADACJA GLEBY" sheetId="18" r:id="rId2"/>
    <sheet name="INTENSYWNE BURZE I SILNE WIATY" sheetId="15" r:id="rId3"/>
    <sheet name="DESZCZE NAWALNE" sheetId="16" r:id="rId4"/>
    <sheet name="PODTOPIENIA" sheetId="11" r:id="rId5"/>
    <sheet name="POWODZIE" sheetId="12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9" i="11" l="1"/>
  <c r="AM28" i="12"/>
  <c r="AL9" i="12"/>
  <c r="AM9" i="12" s="1"/>
  <c r="AL11" i="12"/>
  <c r="AM11" i="12" s="1"/>
  <c r="AL12" i="12"/>
  <c r="AM12" i="12" s="1"/>
  <c r="AL13" i="12"/>
  <c r="AM13" i="12" s="1"/>
  <c r="AL14" i="12"/>
  <c r="AM14" i="12" s="1"/>
  <c r="AL16" i="12"/>
  <c r="AM16" i="12" s="1"/>
  <c r="AL17" i="12"/>
  <c r="AM17" i="12" s="1"/>
  <c r="AL18" i="12"/>
  <c r="AM18" i="12" s="1"/>
  <c r="AL19" i="12"/>
  <c r="AM19" i="12" s="1"/>
  <c r="AL20" i="12"/>
  <c r="AM20" i="12" s="1"/>
  <c r="AL21" i="12"/>
  <c r="AM21" i="12" s="1"/>
  <c r="AL22" i="12"/>
  <c r="AM22" i="12" s="1"/>
  <c r="AL23" i="12"/>
  <c r="AM23" i="12" s="1"/>
  <c r="AL24" i="12"/>
  <c r="AM24" i="12" s="1"/>
  <c r="AL25" i="12"/>
  <c r="AM25" i="12" s="1"/>
  <c r="AL26" i="12"/>
  <c r="AM26" i="12" s="1"/>
  <c r="AL27" i="12"/>
  <c r="AM27" i="12" s="1"/>
  <c r="AL28" i="12"/>
  <c r="AL29" i="12"/>
  <c r="AM29" i="12" s="1"/>
  <c r="AL30" i="12"/>
  <c r="AM30" i="12" s="1"/>
  <c r="AL31" i="12"/>
  <c r="AM31" i="12" s="1"/>
  <c r="AL32" i="12"/>
  <c r="AM32" i="12" s="1"/>
  <c r="AL33" i="12"/>
  <c r="AM33" i="12" s="1"/>
  <c r="AL8" i="12"/>
  <c r="AM8" i="12" s="1"/>
  <c r="AJ11" i="11"/>
  <c r="AK11" i="11" s="1"/>
  <c r="AJ12" i="11"/>
  <c r="AK12" i="11" s="1"/>
  <c r="AJ13" i="11"/>
  <c r="AK13" i="11" s="1"/>
  <c r="AJ14" i="11"/>
  <c r="AK14" i="11" s="1"/>
  <c r="AJ16" i="11"/>
  <c r="AK16" i="11" s="1"/>
  <c r="AJ17" i="11"/>
  <c r="AK17" i="11" s="1"/>
  <c r="AJ18" i="11"/>
  <c r="AJ19" i="11"/>
  <c r="AJ20" i="11"/>
  <c r="AK20" i="11" s="1"/>
  <c r="AJ21" i="11"/>
  <c r="AK21" i="11" s="1"/>
  <c r="AJ22" i="11"/>
  <c r="AK22" i="11" s="1"/>
  <c r="AJ23" i="11"/>
  <c r="AK23" i="11" s="1"/>
  <c r="AJ24" i="11"/>
  <c r="AK24" i="11" s="1"/>
  <c r="AJ25" i="11"/>
  <c r="AK25" i="11" s="1"/>
  <c r="AJ26" i="11"/>
  <c r="AK26" i="11" s="1"/>
  <c r="AJ27" i="11"/>
  <c r="AK27" i="11" s="1"/>
  <c r="AJ28" i="11"/>
  <c r="AK28" i="11" s="1"/>
  <c r="AJ29" i="11"/>
  <c r="AK29" i="11" s="1"/>
  <c r="AJ30" i="11"/>
  <c r="AJ31" i="11"/>
  <c r="AJ32" i="11"/>
  <c r="AK32" i="11" s="1"/>
  <c r="AJ33" i="11"/>
  <c r="AK33" i="11" s="1"/>
  <c r="AJ8" i="11"/>
  <c r="AK8" i="11" s="1"/>
  <c r="AK9" i="11"/>
  <c r="AK18" i="11"/>
  <c r="AK19" i="11"/>
  <c r="AK30" i="11"/>
  <c r="AK31" i="11"/>
  <c r="AK25" i="16"/>
  <c r="AJ9" i="16"/>
  <c r="AK9" i="16" s="1"/>
  <c r="AJ11" i="16"/>
  <c r="AK11" i="16" s="1"/>
  <c r="AJ12" i="16"/>
  <c r="AK12" i="16" s="1"/>
  <c r="AJ13" i="16"/>
  <c r="AK13" i="16" s="1"/>
  <c r="AJ14" i="16"/>
  <c r="AK14" i="16" s="1"/>
  <c r="AJ16" i="16"/>
  <c r="AK16" i="16" s="1"/>
  <c r="AJ17" i="16"/>
  <c r="AK17" i="16" s="1"/>
  <c r="AJ18" i="16"/>
  <c r="AK18" i="16" s="1"/>
  <c r="AJ19" i="16"/>
  <c r="AK19" i="16" s="1"/>
  <c r="AJ20" i="16"/>
  <c r="AK20" i="16" s="1"/>
  <c r="AJ21" i="16"/>
  <c r="AK21" i="16" s="1"/>
  <c r="AJ22" i="16"/>
  <c r="AK22" i="16" s="1"/>
  <c r="AJ23" i="16"/>
  <c r="AK23" i="16" s="1"/>
  <c r="AJ24" i="16"/>
  <c r="AK24" i="16" s="1"/>
  <c r="AJ25" i="16"/>
  <c r="AJ26" i="16"/>
  <c r="AK26" i="16" s="1"/>
  <c r="AJ27" i="16"/>
  <c r="AK27" i="16" s="1"/>
  <c r="AJ28" i="16"/>
  <c r="AK28" i="16" s="1"/>
  <c r="AJ29" i="16"/>
  <c r="AK29" i="16" s="1"/>
  <c r="AJ30" i="16"/>
  <c r="AK30" i="16" s="1"/>
  <c r="AJ31" i="16"/>
  <c r="AK31" i="16" s="1"/>
  <c r="AJ32" i="16"/>
  <c r="AK32" i="16" s="1"/>
  <c r="AJ33" i="16"/>
  <c r="AK33" i="16" s="1"/>
  <c r="AJ8" i="16"/>
  <c r="AK8" i="16" s="1"/>
  <c r="AL9" i="15"/>
  <c r="AM9" i="15" s="1"/>
  <c r="AL11" i="15"/>
  <c r="AM11" i="15" s="1"/>
  <c r="AL12" i="15"/>
  <c r="AM12" i="15" s="1"/>
  <c r="AL13" i="15"/>
  <c r="AM13" i="15" s="1"/>
  <c r="AL14" i="15"/>
  <c r="AM14" i="15" s="1"/>
  <c r="AL16" i="15"/>
  <c r="AM16" i="15" s="1"/>
  <c r="AL17" i="15"/>
  <c r="AM17" i="15" s="1"/>
  <c r="AL18" i="15"/>
  <c r="AM18" i="15" s="1"/>
  <c r="AL19" i="15"/>
  <c r="AM19" i="15" s="1"/>
  <c r="AL20" i="15"/>
  <c r="AM20" i="15" s="1"/>
  <c r="AL21" i="15"/>
  <c r="AM21" i="15" s="1"/>
  <c r="AL22" i="15"/>
  <c r="AM22" i="15" s="1"/>
  <c r="AL23" i="15"/>
  <c r="AM23" i="15" s="1"/>
  <c r="AL24" i="15"/>
  <c r="AM24" i="15" s="1"/>
  <c r="AL25" i="15"/>
  <c r="AM25" i="15" s="1"/>
  <c r="AL26" i="15"/>
  <c r="AM26" i="15" s="1"/>
  <c r="AL27" i="15"/>
  <c r="AM27" i="15" s="1"/>
  <c r="AL28" i="15"/>
  <c r="AM28" i="15" s="1"/>
  <c r="AL29" i="15"/>
  <c r="AM29" i="15" s="1"/>
  <c r="AL30" i="15"/>
  <c r="AM30" i="15" s="1"/>
  <c r="AL31" i="15"/>
  <c r="AM31" i="15" s="1"/>
  <c r="AL32" i="15"/>
  <c r="AM32" i="15" s="1"/>
  <c r="AL33" i="15"/>
  <c r="AM33" i="15" s="1"/>
  <c r="AL8" i="15"/>
  <c r="AM8" i="15" s="1"/>
  <c r="AI9" i="18"/>
  <c r="AI11" i="18"/>
  <c r="AJ11" i="18" s="1"/>
  <c r="AI12" i="18"/>
  <c r="AJ12" i="18" s="1"/>
  <c r="AI13" i="18"/>
  <c r="AJ13" i="18" s="1"/>
  <c r="AI14" i="18"/>
  <c r="AI16" i="18"/>
  <c r="AJ16" i="18" s="1"/>
  <c r="AI17" i="18"/>
  <c r="AI18" i="18"/>
  <c r="AJ18" i="18" s="1"/>
  <c r="AI19" i="18"/>
  <c r="AJ19" i="18" s="1"/>
  <c r="AI20" i="18"/>
  <c r="AJ20" i="18" s="1"/>
  <c r="AI21" i="18"/>
  <c r="AJ21" i="18" s="1"/>
  <c r="AI22" i="18"/>
  <c r="AJ22" i="18" s="1"/>
  <c r="AI23" i="18"/>
  <c r="AJ23" i="18" s="1"/>
  <c r="AI24" i="18"/>
  <c r="AJ24" i="18" s="1"/>
  <c r="AI25" i="18"/>
  <c r="AI26" i="18"/>
  <c r="AJ26" i="18" s="1"/>
  <c r="AI27" i="18"/>
  <c r="AJ27" i="18" s="1"/>
  <c r="AI28" i="18"/>
  <c r="AJ28" i="18" s="1"/>
  <c r="AI29" i="18"/>
  <c r="AJ29" i="18" s="1"/>
  <c r="AI30" i="18"/>
  <c r="AJ30" i="18" s="1"/>
  <c r="AI31" i="18"/>
  <c r="AJ31" i="18" s="1"/>
  <c r="AI32" i="18"/>
  <c r="AJ32" i="18" s="1"/>
  <c r="AI33" i="18"/>
  <c r="AI8" i="18"/>
  <c r="AJ8" i="18" s="1"/>
  <c r="AJ9" i="18"/>
  <c r="AJ14" i="18"/>
  <c r="AJ17" i="18"/>
  <c r="AJ25" i="18"/>
  <c r="AJ33" i="18"/>
  <c r="AJ9" i="14"/>
  <c r="AJ11" i="14"/>
  <c r="AJ12" i="14"/>
  <c r="AJ13" i="14"/>
  <c r="AJ14" i="14"/>
  <c r="AK14" i="14" s="1"/>
  <c r="AJ16" i="14"/>
  <c r="AK16" i="14" s="1"/>
  <c r="AJ17" i="14"/>
  <c r="AK17" i="14" s="1"/>
  <c r="AJ18" i="14"/>
  <c r="AK18" i="14" s="1"/>
  <c r="AJ19" i="14"/>
  <c r="AJ20" i="14"/>
  <c r="AK20" i="14" s="1"/>
  <c r="AJ21" i="14"/>
  <c r="AK21" i="14" s="1"/>
  <c r="AJ22" i="14"/>
  <c r="AK22" i="14" s="1"/>
  <c r="AJ23" i="14"/>
  <c r="AJ24" i="14"/>
  <c r="AK24" i="14" s="1"/>
  <c r="AJ25" i="14"/>
  <c r="AK25" i="14" s="1"/>
  <c r="AJ26" i="14"/>
  <c r="AK26" i="14" s="1"/>
  <c r="AJ27" i="14"/>
  <c r="AK27" i="14" s="1"/>
  <c r="AJ28" i="14"/>
  <c r="AK28" i="14" s="1"/>
  <c r="AJ29" i="14"/>
  <c r="AK29" i="14" s="1"/>
  <c r="AJ30" i="14"/>
  <c r="AK30" i="14" s="1"/>
  <c r="AJ31" i="14"/>
  <c r="AK31" i="14" s="1"/>
  <c r="AJ32" i="14"/>
  <c r="AK32" i="14" s="1"/>
  <c r="AJ33" i="14"/>
  <c r="AK33" i="14" s="1"/>
  <c r="AJ8" i="14"/>
  <c r="AK8" i="14" s="1"/>
  <c r="AK9" i="14"/>
  <c r="AK11" i="14"/>
  <c r="AK12" i="14"/>
  <c r="AK13" i="14"/>
  <c r="AK19" i="14"/>
  <c r="AK23" i="14"/>
  <c r="K9" i="15" l="1"/>
  <c r="K11" i="15"/>
  <c r="K12" i="15"/>
  <c r="K13" i="15"/>
  <c r="K14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8" i="15"/>
  <c r="U33" i="18"/>
  <c r="V33" i="18" s="1"/>
  <c r="R33" i="18"/>
  <c r="S33" i="18" s="1"/>
  <c r="N33" i="18"/>
  <c r="O33" i="18" s="1"/>
  <c r="H33" i="18"/>
  <c r="I33" i="18" s="1"/>
  <c r="E33" i="18"/>
  <c r="F33" i="18" s="1"/>
  <c r="U31" i="18"/>
  <c r="V31" i="18" s="1"/>
  <c r="R31" i="18"/>
  <c r="S31" i="18" s="1"/>
  <c r="N31" i="18"/>
  <c r="O31" i="18" s="1"/>
  <c r="H31" i="18"/>
  <c r="I31" i="18" s="1"/>
  <c r="E31" i="18"/>
  <c r="F31" i="18" s="1"/>
  <c r="U30" i="18"/>
  <c r="V30" i="18" s="1"/>
  <c r="R30" i="18"/>
  <c r="S30" i="18" s="1"/>
  <c r="N30" i="18"/>
  <c r="O30" i="18" s="1"/>
  <c r="H30" i="18"/>
  <c r="I30" i="18" s="1"/>
  <c r="E30" i="18"/>
  <c r="F30" i="18" s="1"/>
  <c r="U28" i="18"/>
  <c r="V28" i="18" s="1"/>
  <c r="R28" i="18"/>
  <c r="S28" i="18" s="1"/>
  <c r="N28" i="18"/>
  <c r="O28" i="18" s="1"/>
  <c r="H28" i="18"/>
  <c r="I28" i="18" s="1"/>
  <c r="E28" i="18"/>
  <c r="F28" i="18" s="1"/>
  <c r="U27" i="18"/>
  <c r="V27" i="18" s="1"/>
  <c r="R27" i="18"/>
  <c r="S27" i="18" s="1"/>
  <c r="N27" i="18"/>
  <c r="O27" i="18" s="1"/>
  <c r="H27" i="18"/>
  <c r="I27" i="18" s="1"/>
  <c r="E27" i="18"/>
  <c r="F27" i="18" s="1"/>
  <c r="U26" i="18"/>
  <c r="V26" i="18" s="1"/>
  <c r="R26" i="18"/>
  <c r="S26" i="18" s="1"/>
  <c r="N26" i="18"/>
  <c r="O26" i="18" s="1"/>
  <c r="H26" i="18"/>
  <c r="I26" i="18" s="1"/>
  <c r="E26" i="18"/>
  <c r="F26" i="18" s="1"/>
  <c r="U25" i="18"/>
  <c r="V25" i="18" s="1"/>
  <c r="R25" i="18"/>
  <c r="S25" i="18" s="1"/>
  <c r="N25" i="18"/>
  <c r="O25" i="18" s="1"/>
  <c r="H25" i="18"/>
  <c r="I25" i="18" s="1"/>
  <c r="E25" i="18"/>
  <c r="F25" i="18" s="1"/>
  <c r="U24" i="18"/>
  <c r="V24" i="18" s="1"/>
  <c r="R24" i="18"/>
  <c r="S24" i="18" s="1"/>
  <c r="N24" i="18"/>
  <c r="O24" i="18" s="1"/>
  <c r="H24" i="18"/>
  <c r="I24" i="18" s="1"/>
  <c r="E24" i="18"/>
  <c r="F24" i="18" s="1"/>
  <c r="U22" i="18"/>
  <c r="V22" i="18" s="1"/>
  <c r="R22" i="18"/>
  <c r="S22" i="18" s="1"/>
  <c r="N22" i="18"/>
  <c r="O22" i="18" s="1"/>
  <c r="H22" i="18"/>
  <c r="I22" i="18" s="1"/>
  <c r="E22" i="18"/>
  <c r="F22" i="18" s="1"/>
  <c r="U21" i="18"/>
  <c r="V21" i="18" s="1"/>
  <c r="R21" i="18"/>
  <c r="S21" i="18" s="1"/>
  <c r="N21" i="18"/>
  <c r="O21" i="18" s="1"/>
  <c r="H21" i="18"/>
  <c r="I21" i="18" s="1"/>
  <c r="E21" i="18"/>
  <c r="F21" i="18" s="1"/>
  <c r="U19" i="18"/>
  <c r="V19" i="18" s="1"/>
  <c r="R19" i="18"/>
  <c r="S19" i="18" s="1"/>
  <c r="N19" i="18"/>
  <c r="O19" i="18" s="1"/>
  <c r="H19" i="18"/>
  <c r="I19" i="18" s="1"/>
  <c r="E19" i="18"/>
  <c r="F19" i="18" s="1"/>
  <c r="U18" i="18"/>
  <c r="V18" i="18" s="1"/>
  <c r="R18" i="18"/>
  <c r="S18" i="18" s="1"/>
  <c r="N18" i="18"/>
  <c r="O18" i="18" s="1"/>
  <c r="H18" i="18"/>
  <c r="I18" i="18" s="1"/>
  <c r="E18" i="18"/>
  <c r="F18" i="18" s="1"/>
  <c r="U17" i="18"/>
  <c r="V17" i="18" s="1"/>
  <c r="R17" i="18"/>
  <c r="S17" i="18" s="1"/>
  <c r="N17" i="18"/>
  <c r="O17" i="18" s="1"/>
  <c r="H17" i="18"/>
  <c r="I17" i="18" s="1"/>
  <c r="E17" i="18"/>
  <c r="F17" i="18" s="1"/>
  <c r="U16" i="18"/>
  <c r="V16" i="18" s="1"/>
  <c r="R16" i="18"/>
  <c r="S16" i="18" s="1"/>
  <c r="N16" i="18"/>
  <c r="O16" i="18" s="1"/>
  <c r="H16" i="18"/>
  <c r="I16" i="18" s="1"/>
  <c r="E16" i="18"/>
  <c r="F16" i="18" s="1"/>
  <c r="U13" i="18"/>
  <c r="V13" i="18" s="1"/>
  <c r="R13" i="18"/>
  <c r="S13" i="18" s="1"/>
  <c r="N13" i="18"/>
  <c r="O13" i="18" s="1"/>
  <c r="H13" i="18"/>
  <c r="I13" i="18" s="1"/>
  <c r="E13" i="18"/>
  <c r="F13" i="18" s="1"/>
  <c r="U12" i="18"/>
  <c r="V12" i="18" s="1"/>
  <c r="R12" i="18"/>
  <c r="S12" i="18" s="1"/>
  <c r="N12" i="18"/>
  <c r="O12" i="18" s="1"/>
  <c r="H12" i="18"/>
  <c r="I12" i="18" s="1"/>
  <c r="E12" i="18"/>
  <c r="F12" i="18" s="1"/>
  <c r="U8" i="18"/>
  <c r="V8" i="18" s="1"/>
  <c r="R8" i="18"/>
  <c r="S8" i="18" s="1"/>
  <c r="N8" i="18"/>
  <c r="O8" i="18" s="1"/>
  <c r="H8" i="18"/>
  <c r="I8" i="18" s="1"/>
  <c r="E8" i="18"/>
  <c r="F8" i="18" s="1"/>
  <c r="U32" i="18"/>
  <c r="V32" i="18" s="1"/>
  <c r="R32" i="18"/>
  <c r="S32" i="18" s="1"/>
  <c r="N32" i="18"/>
  <c r="O32" i="18" s="1"/>
  <c r="H32" i="18"/>
  <c r="I32" i="18" s="1"/>
  <c r="E32" i="18"/>
  <c r="F32" i="18" s="1"/>
  <c r="U29" i="18"/>
  <c r="V29" i="18" s="1"/>
  <c r="R29" i="18"/>
  <c r="S29" i="18" s="1"/>
  <c r="N29" i="18"/>
  <c r="O29" i="18" s="1"/>
  <c r="H29" i="18"/>
  <c r="I29" i="18" s="1"/>
  <c r="E29" i="18"/>
  <c r="F29" i="18" s="1"/>
  <c r="U23" i="18"/>
  <c r="V23" i="18" s="1"/>
  <c r="R23" i="18"/>
  <c r="S23" i="18" s="1"/>
  <c r="N23" i="18"/>
  <c r="O23" i="18" s="1"/>
  <c r="H23" i="18"/>
  <c r="I23" i="18" s="1"/>
  <c r="E23" i="18"/>
  <c r="F23" i="18" s="1"/>
  <c r="U20" i="18"/>
  <c r="V20" i="18" s="1"/>
  <c r="R20" i="18"/>
  <c r="S20" i="18" s="1"/>
  <c r="N20" i="18"/>
  <c r="O20" i="18" s="1"/>
  <c r="H20" i="18"/>
  <c r="I20" i="18" s="1"/>
  <c r="E20" i="18"/>
  <c r="F20" i="18" s="1"/>
  <c r="U14" i="18"/>
  <c r="V14" i="18" s="1"/>
  <c r="R14" i="18"/>
  <c r="S14" i="18" s="1"/>
  <c r="N14" i="18"/>
  <c r="O14" i="18" s="1"/>
  <c r="H14" i="18"/>
  <c r="I14" i="18" s="1"/>
  <c r="E14" i="18"/>
  <c r="F14" i="18" s="1"/>
  <c r="U11" i="18"/>
  <c r="V11" i="18" s="1"/>
  <c r="R11" i="18"/>
  <c r="S11" i="18" s="1"/>
  <c r="N11" i="18"/>
  <c r="O11" i="18" s="1"/>
  <c r="H11" i="18"/>
  <c r="I11" i="18" s="1"/>
  <c r="E11" i="18"/>
  <c r="F11" i="18" s="1"/>
  <c r="U9" i="18"/>
  <c r="V9" i="18" s="1"/>
  <c r="R9" i="18"/>
  <c r="S9" i="18" s="1"/>
  <c r="N9" i="18"/>
  <c r="O9" i="18" s="1"/>
  <c r="H9" i="18"/>
  <c r="I9" i="18" s="1"/>
  <c r="E9" i="18"/>
  <c r="F9" i="18" s="1"/>
  <c r="P9" i="11"/>
  <c r="P11" i="11"/>
  <c r="P12" i="11"/>
  <c r="P13" i="11"/>
  <c r="P14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8" i="11"/>
  <c r="R9" i="12"/>
  <c r="R11" i="12"/>
  <c r="R12" i="12"/>
  <c r="R13" i="12"/>
  <c r="R14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8" i="12"/>
  <c r="P9" i="16"/>
  <c r="P11" i="16"/>
  <c r="P12" i="16"/>
  <c r="P13" i="16"/>
  <c r="P14" i="16"/>
  <c r="P16" i="16"/>
  <c r="P17" i="16"/>
  <c r="P18" i="16"/>
  <c r="P19" i="16"/>
  <c r="P20" i="16"/>
  <c r="P21" i="16"/>
  <c r="P22" i="16"/>
  <c r="P23" i="16"/>
  <c r="P24" i="16"/>
  <c r="P25" i="16"/>
  <c r="P26" i="16"/>
  <c r="P27" i="16"/>
  <c r="P28" i="16"/>
  <c r="P29" i="16"/>
  <c r="P30" i="16"/>
  <c r="P31" i="16"/>
  <c r="P32" i="16"/>
  <c r="P33" i="16"/>
  <c r="P8" i="16"/>
  <c r="R9" i="15"/>
  <c r="R11" i="15"/>
  <c r="R12" i="15"/>
  <c r="R13" i="15"/>
  <c r="R14" i="15"/>
  <c r="R16" i="15"/>
  <c r="R17" i="15"/>
  <c r="R18" i="15"/>
  <c r="R19" i="15"/>
  <c r="R20" i="15"/>
  <c r="R21" i="15"/>
  <c r="R22" i="15"/>
  <c r="R23" i="15"/>
  <c r="R24" i="15"/>
  <c r="R25" i="15"/>
  <c r="R26" i="15"/>
  <c r="R27" i="15"/>
  <c r="R28" i="15"/>
  <c r="R29" i="15"/>
  <c r="R30" i="15"/>
  <c r="R31" i="15"/>
  <c r="R32" i="15"/>
  <c r="R33" i="15"/>
  <c r="R8" i="15"/>
  <c r="P9" i="14"/>
  <c r="P11" i="14"/>
  <c r="P12" i="14"/>
  <c r="P13" i="14"/>
  <c r="P14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8" i="14"/>
  <c r="W8" i="18" l="1"/>
  <c r="X8" i="18" s="1"/>
  <c r="Z8" i="18" s="1"/>
  <c r="AA8" i="18" s="1"/>
  <c r="AC8" i="18" s="1"/>
  <c r="AD8" i="18" s="1"/>
  <c r="W12" i="18"/>
  <c r="X12" i="18" s="1"/>
  <c r="Z12" i="18" s="1"/>
  <c r="AA12" i="18" s="1"/>
  <c r="AD12" i="18" s="1"/>
  <c r="W18" i="18"/>
  <c r="X18" i="18" s="1"/>
  <c r="Z18" i="18" s="1"/>
  <c r="AA18" i="18" s="1"/>
  <c r="AC18" i="18" s="1"/>
  <c r="W24" i="18"/>
  <c r="X24" i="18" s="1"/>
  <c r="Z24" i="18" s="1"/>
  <c r="AA24" i="18" s="1"/>
  <c r="AC24" i="18" s="1"/>
  <c r="AD24" i="18" s="1"/>
  <c r="W28" i="18"/>
  <c r="X28" i="18" s="1"/>
  <c r="Z28" i="18" s="1"/>
  <c r="AA28" i="18" s="1"/>
  <c r="AC28" i="18" s="1"/>
  <c r="W9" i="18"/>
  <c r="X9" i="18" s="1"/>
  <c r="Z9" i="18" s="1"/>
  <c r="AA9" i="18" s="1"/>
  <c r="AC9" i="18" s="1"/>
  <c r="W20" i="18"/>
  <c r="X20" i="18" s="1"/>
  <c r="Z20" i="18" s="1"/>
  <c r="AA20" i="18" s="1"/>
  <c r="AC20" i="18" s="1"/>
  <c r="W32" i="18"/>
  <c r="X32" i="18" s="1"/>
  <c r="Z32" i="18" s="1"/>
  <c r="AA32" i="18" s="1"/>
  <c r="AC32" i="18" s="1"/>
  <c r="AD28" i="18"/>
  <c r="W11" i="18"/>
  <c r="X11" i="18" s="1"/>
  <c r="Z11" i="18" s="1"/>
  <c r="AA11" i="18" s="1"/>
  <c r="AC11" i="18" s="1"/>
  <c r="W14" i="18"/>
  <c r="X14" i="18" s="1"/>
  <c r="Z14" i="18" s="1"/>
  <c r="AA14" i="18" s="1"/>
  <c r="AC14" i="18" s="1"/>
  <c r="W23" i="18"/>
  <c r="X23" i="18" s="1"/>
  <c r="Z23" i="18" s="1"/>
  <c r="AA23" i="18" s="1"/>
  <c r="AC23" i="18" s="1"/>
  <c r="W29" i="18"/>
  <c r="X29" i="18" s="1"/>
  <c r="Z29" i="18" s="1"/>
  <c r="AA29" i="18" s="1"/>
  <c r="AC29" i="18" s="1"/>
  <c r="W17" i="18"/>
  <c r="X17" i="18" s="1"/>
  <c r="Z17" i="18" s="1"/>
  <c r="AA17" i="18" s="1"/>
  <c r="AC17" i="18" s="1"/>
  <c r="W22" i="18"/>
  <c r="X22" i="18" s="1"/>
  <c r="Z22" i="18" s="1"/>
  <c r="AA22" i="18" s="1"/>
  <c r="AC22" i="18" s="1"/>
  <c r="W27" i="18"/>
  <c r="X27" i="18" s="1"/>
  <c r="Z27" i="18" s="1"/>
  <c r="AA27" i="18" s="1"/>
  <c r="AC27" i="18" s="1"/>
  <c r="W16" i="18"/>
  <c r="X16" i="18" s="1"/>
  <c r="Z16" i="18" s="1"/>
  <c r="AA16" i="18" s="1"/>
  <c r="AC16" i="18" s="1"/>
  <c r="W21" i="18"/>
  <c r="X21" i="18" s="1"/>
  <c r="Z21" i="18" s="1"/>
  <c r="AA21" i="18" s="1"/>
  <c r="AC21" i="18" s="1"/>
  <c r="W26" i="18"/>
  <c r="X26" i="18" s="1"/>
  <c r="Z26" i="18" s="1"/>
  <c r="AA26" i="18" s="1"/>
  <c r="AC26" i="18" s="1"/>
  <c r="W31" i="18"/>
  <c r="X31" i="18" s="1"/>
  <c r="Z31" i="18" s="1"/>
  <c r="AA31" i="18" s="1"/>
  <c r="AC31" i="18" s="1"/>
  <c r="W33" i="18"/>
  <c r="X33" i="18" s="1"/>
  <c r="Z33" i="18" s="1"/>
  <c r="AA33" i="18" s="1"/>
  <c r="AC33" i="18" s="1"/>
  <c r="W13" i="18"/>
  <c r="X13" i="18" s="1"/>
  <c r="Z13" i="18" s="1"/>
  <c r="AA13" i="18" s="1"/>
  <c r="AC13" i="18" s="1"/>
  <c r="W19" i="18"/>
  <c r="X19" i="18" s="1"/>
  <c r="Z19" i="18" s="1"/>
  <c r="AA19" i="18" s="1"/>
  <c r="AC19" i="18" s="1"/>
  <c r="W25" i="18"/>
  <c r="X25" i="18" s="1"/>
  <c r="Z25" i="18" s="1"/>
  <c r="AA25" i="18" s="1"/>
  <c r="AC25" i="18" s="1"/>
  <c r="W30" i="18"/>
  <c r="X30" i="18" s="1"/>
  <c r="Z30" i="18" s="1"/>
  <c r="AA30" i="18" s="1"/>
  <c r="AC30" i="18" s="1"/>
  <c r="V33" i="16"/>
  <c r="W33" i="16" s="1"/>
  <c r="S33" i="16"/>
  <c r="T33" i="16" s="1"/>
  <c r="Q33" i="16"/>
  <c r="L33" i="16"/>
  <c r="H33" i="16"/>
  <c r="I33" i="16" s="1"/>
  <c r="E33" i="16"/>
  <c r="F33" i="16" s="1"/>
  <c r="V32" i="16"/>
  <c r="W32" i="16" s="1"/>
  <c r="S32" i="16"/>
  <c r="T32" i="16" s="1"/>
  <c r="Q32" i="16"/>
  <c r="L32" i="16"/>
  <c r="H32" i="16"/>
  <c r="I32" i="16" s="1"/>
  <c r="E32" i="16"/>
  <c r="F32" i="16" s="1"/>
  <c r="V31" i="16"/>
  <c r="W31" i="16" s="1"/>
  <c r="S31" i="16"/>
  <c r="T31" i="16" s="1"/>
  <c r="Q31" i="16"/>
  <c r="L31" i="16"/>
  <c r="H31" i="16"/>
  <c r="I31" i="16" s="1"/>
  <c r="E31" i="16"/>
  <c r="F31" i="16" s="1"/>
  <c r="V30" i="16"/>
  <c r="W30" i="16" s="1"/>
  <c r="S30" i="16"/>
  <c r="T30" i="16" s="1"/>
  <c r="Q30" i="16"/>
  <c r="L30" i="16"/>
  <c r="H30" i="16"/>
  <c r="I30" i="16" s="1"/>
  <c r="E30" i="16"/>
  <c r="F30" i="16" s="1"/>
  <c r="V29" i="16"/>
  <c r="W29" i="16" s="1"/>
  <c r="S29" i="16"/>
  <c r="T29" i="16" s="1"/>
  <c r="Q29" i="16"/>
  <c r="L29" i="16"/>
  <c r="H29" i="16"/>
  <c r="I29" i="16" s="1"/>
  <c r="E29" i="16"/>
  <c r="F29" i="16" s="1"/>
  <c r="V28" i="16"/>
  <c r="W28" i="16" s="1"/>
  <c r="S28" i="16"/>
  <c r="T28" i="16" s="1"/>
  <c r="Q28" i="16"/>
  <c r="L28" i="16"/>
  <c r="H28" i="16"/>
  <c r="I28" i="16" s="1"/>
  <c r="E28" i="16"/>
  <c r="F28" i="16" s="1"/>
  <c r="V27" i="16"/>
  <c r="W27" i="16" s="1"/>
  <c r="S27" i="16"/>
  <c r="T27" i="16" s="1"/>
  <c r="Q27" i="16"/>
  <c r="L27" i="16"/>
  <c r="H27" i="16"/>
  <c r="I27" i="16" s="1"/>
  <c r="E27" i="16"/>
  <c r="F27" i="16" s="1"/>
  <c r="V26" i="16"/>
  <c r="W26" i="16" s="1"/>
  <c r="S26" i="16"/>
  <c r="T26" i="16" s="1"/>
  <c r="Q26" i="16"/>
  <c r="L26" i="16"/>
  <c r="H26" i="16"/>
  <c r="I26" i="16" s="1"/>
  <c r="E26" i="16"/>
  <c r="F26" i="16" s="1"/>
  <c r="V25" i="16"/>
  <c r="W25" i="16" s="1"/>
  <c r="S25" i="16"/>
  <c r="T25" i="16" s="1"/>
  <c r="Q25" i="16"/>
  <c r="L25" i="16"/>
  <c r="H25" i="16"/>
  <c r="I25" i="16" s="1"/>
  <c r="E25" i="16"/>
  <c r="F25" i="16" s="1"/>
  <c r="V24" i="16"/>
  <c r="W24" i="16" s="1"/>
  <c r="S24" i="16"/>
  <c r="T24" i="16" s="1"/>
  <c r="Q24" i="16"/>
  <c r="L24" i="16"/>
  <c r="H24" i="16"/>
  <c r="I24" i="16" s="1"/>
  <c r="E24" i="16"/>
  <c r="F24" i="16" s="1"/>
  <c r="V23" i="16"/>
  <c r="W23" i="16" s="1"/>
  <c r="S23" i="16"/>
  <c r="T23" i="16" s="1"/>
  <c r="Q23" i="16"/>
  <c r="L23" i="16"/>
  <c r="H23" i="16"/>
  <c r="I23" i="16" s="1"/>
  <c r="E23" i="16"/>
  <c r="F23" i="16" s="1"/>
  <c r="V22" i="16"/>
  <c r="W22" i="16" s="1"/>
  <c r="S22" i="16"/>
  <c r="T22" i="16" s="1"/>
  <c r="Q22" i="16"/>
  <c r="L22" i="16"/>
  <c r="H22" i="16"/>
  <c r="I22" i="16" s="1"/>
  <c r="E22" i="16"/>
  <c r="F22" i="16" s="1"/>
  <c r="V21" i="16"/>
  <c r="W21" i="16" s="1"/>
  <c r="S21" i="16"/>
  <c r="T21" i="16" s="1"/>
  <c r="Q21" i="16"/>
  <c r="L21" i="16"/>
  <c r="H21" i="16"/>
  <c r="I21" i="16" s="1"/>
  <c r="E21" i="16"/>
  <c r="F21" i="16" s="1"/>
  <c r="V20" i="16"/>
  <c r="W20" i="16" s="1"/>
  <c r="S20" i="16"/>
  <c r="T20" i="16" s="1"/>
  <c r="Q20" i="16"/>
  <c r="L20" i="16"/>
  <c r="H20" i="16"/>
  <c r="I20" i="16" s="1"/>
  <c r="E20" i="16"/>
  <c r="F20" i="16" s="1"/>
  <c r="V19" i="16"/>
  <c r="W19" i="16" s="1"/>
  <c r="S19" i="16"/>
  <c r="T19" i="16" s="1"/>
  <c r="Q19" i="16"/>
  <c r="L19" i="16"/>
  <c r="H19" i="16"/>
  <c r="I19" i="16" s="1"/>
  <c r="E19" i="16"/>
  <c r="F19" i="16" s="1"/>
  <c r="V18" i="16"/>
  <c r="W18" i="16" s="1"/>
  <c r="S18" i="16"/>
  <c r="T18" i="16" s="1"/>
  <c r="Q18" i="16"/>
  <c r="L18" i="16"/>
  <c r="H18" i="16"/>
  <c r="I18" i="16" s="1"/>
  <c r="E18" i="16"/>
  <c r="F18" i="16" s="1"/>
  <c r="V17" i="16"/>
  <c r="W17" i="16" s="1"/>
  <c r="S17" i="16"/>
  <c r="T17" i="16" s="1"/>
  <c r="Q17" i="16"/>
  <c r="L17" i="16"/>
  <c r="H17" i="16"/>
  <c r="I17" i="16" s="1"/>
  <c r="E17" i="16"/>
  <c r="F17" i="16" s="1"/>
  <c r="V16" i="16"/>
  <c r="W16" i="16" s="1"/>
  <c r="S16" i="16"/>
  <c r="T16" i="16" s="1"/>
  <c r="Q16" i="16"/>
  <c r="L16" i="16"/>
  <c r="H16" i="16"/>
  <c r="I16" i="16" s="1"/>
  <c r="E16" i="16"/>
  <c r="F16" i="16" s="1"/>
  <c r="V14" i="16"/>
  <c r="W14" i="16" s="1"/>
  <c r="S14" i="16"/>
  <c r="T14" i="16" s="1"/>
  <c r="Q14" i="16"/>
  <c r="L14" i="16"/>
  <c r="H14" i="16"/>
  <c r="I14" i="16" s="1"/>
  <c r="E14" i="16"/>
  <c r="F14" i="16" s="1"/>
  <c r="V13" i="16"/>
  <c r="W13" i="16" s="1"/>
  <c r="S13" i="16"/>
  <c r="T13" i="16" s="1"/>
  <c r="Q13" i="16"/>
  <c r="L13" i="16"/>
  <c r="H13" i="16"/>
  <c r="I13" i="16" s="1"/>
  <c r="E13" i="16"/>
  <c r="F13" i="16" s="1"/>
  <c r="V12" i="16"/>
  <c r="W12" i="16" s="1"/>
  <c r="S12" i="16"/>
  <c r="T12" i="16" s="1"/>
  <c r="Q12" i="16"/>
  <c r="L12" i="16"/>
  <c r="H12" i="16"/>
  <c r="I12" i="16" s="1"/>
  <c r="E12" i="16"/>
  <c r="F12" i="16" s="1"/>
  <c r="V11" i="16"/>
  <c r="W11" i="16" s="1"/>
  <c r="S11" i="16"/>
  <c r="T11" i="16" s="1"/>
  <c r="Q11" i="16"/>
  <c r="L11" i="16"/>
  <c r="H11" i="16"/>
  <c r="I11" i="16" s="1"/>
  <c r="E11" i="16"/>
  <c r="F11" i="16" s="1"/>
  <c r="V9" i="16"/>
  <c r="W9" i="16" s="1"/>
  <c r="S9" i="16"/>
  <c r="T9" i="16" s="1"/>
  <c r="Q9" i="16"/>
  <c r="L9" i="16"/>
  <c r="H9" i="16"/>
  <c r="I9" i="16" s="1"/>
  <c r="E9" i="16"/>
  <c r="F9" i="16" s="1"/>
  <c r="V8" i="16"/>
  <c r="W8" i="16" s="1"/>
  <c r="S8" i="16"/>
  <c r="T8" i="16" s="1"/>
  <c r="Q8" i="16"/>
  <c r="L8" i="16"/>
  <c r="H8" i="16"/>
  <c r="I8" i="16" s="1"/>
  <c r="E8" i="16"/>
  <c r="F8" i="16" s="1"/>
  <c r="X33" i="15"/>
  <c r="Y33" i="15" s="1"/>
  <c r="U33" i="15"/>
  <c r="V33" i="15" s="1"/>
  <c r="S33" i="15"/>
  <c r="N33" i="15"/>
  <c r="H33" i="15"/>
  <c r="I33" i="15" s="1"/>
  <c r="E33" i="15"/>
  <c r="F33" i="15" s="1"/>
  <c r="X32" i="15"/>
  <c r="Y32" i="15" s="1"/>
  <c r="U32" i="15"/>
  <c r="V32" i="15" s="1"/>
  <c r="S32" i="15"/>
  <c r="N32" i="15"/>
  <c r="H32" i="15"/>
  <c r="I32" i="15" s="1"/>
  <c r="E32" i="15"/>
  <c r="F32" i="15" s="1"/>
  <c r="X31" i="15"/>
  <c r="Y31" i="15" s="1"/>
  <c r="U31" i="15"/>
  <c r="V31" i="15" s="1"/>
  <c r="S31" i="15"/>
  <c r="N31" i="15"/>
  <c r="H31" i="15"/>
  <c r="I31" i="15" s="1"/>
  <c r="E31" i="15"/>
  <c r="F31" i="15" s="1"/>
  <c r="X30" i="15"/>
  <c r="Y30" i="15" s="1"/>
  <c r="U30" i="15"/>
  <c r="V30" i="15" s="1"/>
  <c r="S30" i="15"/>
  <c r="N30" i="15"/>
  <c r="H30" i="15"/>
  <c r="I30" i="15" s="1"/>
  <c r="E30" i="15"/>
  <c r="F30" i="15" s="1"/>
  <c r="X29" i="15"/>
  <c r="Y29" i="15" s="1"/>
  <c r="U29" i="15"/>
  <c r="V29" i="15" s="1"/>
  <c r="S29" i="15"/>
  <c r="N29" i="15"/>
  <c r="H29" i="15"/>
  <c r="I29" i="15" s="1"/>
  <c r="E29" i="15"/>
  <c r="F29" i="15" s="1"/>
  <c r="X28" i="15"/>
  <c r="Y28" i="15" s="1"/>
  <c r="U28" i="15"/>
  <c r="V28" i="15" s="1"/>
  <c r="S28" i="15"/>
  <c r="N28" i="15"/>
  <c r="H28" i="15"/>
  <c r="I28" i="15" s="1"/>
  <c r="E28" i="15"/>
  <c r="F28" i="15" s="1"/>
  <c r="X27" i="15"/>
  <c r="Y27" i="15" s="1"/>
  <c r="U27" i="15"/>
  <c r="V27" i="15" s="1"/>
  <c r="S27" i="15"/>
  <c r="N27" i="15"/>
  <c r="H27" i="15"/>
  <c r="I27" i="15" s="1"/>
  <c r="E27" i="15"/>
  <c r="F27" i="15" s="1"/>
  <c r="X26" i="15"/>
  <c r="Y26" i="15" s="1"/>
  <c r="U26" i="15"/>
  <c r="V26" i="15" s="1"/>
  <c r="S26" i="15"/>
  <c r="N26" i="15"/>
  <c r="H26" i="15"/>
  <c r="I26" i="15" s="1"/>
  <c r="E26" i="15"/>
  <c r="F26" i="15" s="1"/>
  <c r="X25" i="15"/>
  <c r="Y25" i="15" s="1"/>
  <c r="U25" i="15"/>
  <c r="V25" i="15" s="1"/>
  <c r="S25" i="15"/>
  <c r="N25" i="15"/>
  <c r="H25" i="15"/>
  <c r="I25" i="15" s="1"/>
  <c r="E25" i="15"/>
  <c r="F25" i="15" s="1"/>
  <c r="X24" i="15"/>
  <c r="Y24" i="15" s="1"/>
  <c r="U24" i="15"/>
  <c r="V24" i="15" s="1"/>
  <c r="S24" i="15"/>
  <c r="N24" i="15"/>
  <c r="H24" i="15"/>
  <c r="I24" i="15" s="1"/>
  <c r="E24" i="15"/>
  <c r="F24" i="15" s="1"/>
  <c r="X23" i="15"/>
  <c r="Y23" i="15" s="1"/>
  <c r="U23" i="15"/>
  <c r="V23" i="15" s="1"/>
  <c r="S23" i="15"/>
  <c r="N23" i="15"/>
  <c r="H23" i="15"/>
  <c r="I23" i="15" s="1"/>
  <c r="E23" i="15"/>
  <c r="F23" i="15" s="1"/>
  <c r="X22" i="15"/>
  <c r="Y22" i="15" s="1"/>
  <c r="U22" i="15"/>
  <c r="V22" i="15" s="1"/>
  <c r="S22" i="15"/>
  <c r="N22" i="15"/>
  <c r="H22" i="15"/>
  <c r="I22" i="15" s="1"/>
  <c r="E22" i="15"/>
  <c r="F22" i="15" s="1"/>
  <c r="X21" i="15"/>
  <c r="Y21" i="15" s="1"/>
  <c r="U21" i="15"/>
  <c r="V21" i="15" s="1"/>
  <c r="S21" i="15"/>
  <c r="N21" i="15"/>
  <c r="H21" i="15"/>
  <c r="I21" i="15" s="1"/>
  <c r="E21" i="15"/>
  <c r="F21" i="15" s="1"/>
  <c r="X20" i="15"/>
  <c r="Y20" i="15" s="1"/>
  <c r="U20" i="15"/>
  <c r="V20" i="15" s="1"/>
  <c r="S20" i="15"/>
  <c r="N20" i="15"/>
  <c r="H20" i="15"/>
  <c r="I20" i="15" s="1"/>
  <c r="E20" i="15"/>
  <c r="F20" i="15" s="1"/>
  <c r="X19" i="15"/>
  <c r="Y19" i="15" s="1"/>
  <c r="U19" i="15"/>
  <c r="V19" i="15" s="1"/>
  <c r="S19" i="15"/>
  <c r="N19" i="15"/>
  <c r="H19" i="15"/>
  <c r="I19" i="15" s="1"/>
  <c r="E19" i="15"/>
  <c r="F19" i="15" s="1"/>
  <c r="X18" i="15"/>
  <c r="Y18" i="15" s="1"/>
  <c r="U18" i="15"/>
  <c r="V18" i="15" s="1"/>
  <c r="S18" i="15"/>
  <c r="N18" i="15"/>
  <c r="H18" i="15"/>
  <c r="I18" i="15" s="1"/>
  <c r="E18" i="15"/>
  <c r="F18" i="15" s="1"/>
  <c r="X17" i="15"/>
  <c r="Y17" i="15" s="1"/>
  <c r="U17" i="15"/>
  <c r="V17" i="15" s="1"/>
  <c r="S17" i="15"/>
  <c r="N17" i="15"/>
  <c r="H17" i="15"/>
  <c r="I17" i="15" s="1"/>
  <c r="E17" i="15"/>
  <c r="F17" i="15" s="1"/>
  <c r="X16" i="15"/>
  <c r="Y16" i="15" s="1"/>
  <c r="U16" i="15"/>
  <c r="V16" i="15" s="1"/>
  <c r="S16" i="15"/>
  <c r="N16" i="15"/>
  <c r="H16" i="15"/>
  <c r="I16" i="15" s="1"/>
  <c r="E16" i="15"/>
  <c r="F16" i="15" s="1"/>
  <c r="X14" i="15"/>
  <c r="Y14" i="15" s="1"/>
  <c r="U14" i="15"/>
  <c r="V14" i="15" s="1"/>
  <c r="S14" i="15"/>
  <c r="N14" i="15"/>
  <c r="H14" i="15"/>
  <c r="I14" i="15" s="1"/>
  <c r="E14" i="15"/>
  <c r="F14" i="15" s="1"/>
  <c r="X13" i="15"/>
  <c r="Y13" i="15" s="1"/>
  <c r="U13" i="15"/>
  <c r="V13" i="15" s="1"/>
  <c r="S13" i="15"/>
  <c r="N13" i="15"/>
  <c r="H13" i="15"/>
  <c r="I13" i="15" s="1"/>
  <c r="E13" i="15"/>
  <c r="F13" i="15" s="1"/>
  <c r="X12" i="15"/>
  <c r="Y12" i="15" s="1"/>
  <c r="U12" i="15"/>
  <c r="V12" i="15" s="1"/>
  <c r="S12" i="15"/>
  <c r="N12" i="15"/>
  <c r="H12" i="15"/>
  <c r="I12" i="15" s="1"/>
  <c r="E12" i="15"/>
  <c r="F12" i="15" s="1"/>
  <c r="X11" i="15"/>
  <c r="Y11" i="15" s="1"/>
  <c r="U11" i="15"/>
  <c r="V11" i="15" s="1"/>
  <c r="S11" i="15"/>
  <c r="N11" i="15"/>
  <c r="H11" i="15"/>
  <c r="I11" i="15" s="1"/>
  <c r="E11" i="15"/>
  <c r="F11" i="15" s="1"/>
  <c r="X9" i="15"/>
  <c r="Y9" i="15" s="1"/>
  <c r="U9" i="15"/>
  <c r="V9" i="15" s="1"/>
  <c r="S9" i="15"/>
  <c r="N9" i="15"/>
  <c r="H9" i="15"/>
  <c r="I9" i="15" s="1"/>
  <c r="E9" i="15"/>
  <c r="F9" i="15" s="1"/>
  <c r="X8" i="15"/>
  <c r="Y8" i="15" s="1"/>
  <c r="U8" i="15"/>
  <c r="V8" i="15" s="1"/>
  <c r="S8" i="15"/>
  <c r="N8" i="15"/>
  <c r="H8" i="15"/>
  <c r="I8" i="15" s="1"/>
  <c r="E8" i="15"/>
  <c r="F8" i="15" s="1"/>
  <c r="X9" i="16" l="1"/>
  <c r="X11" i="16"/>
  <c r="Y11" i="16" s="1"/>
  <c r="AA11" i="16" s="1"/>
  <c r="AB11" i="16" s="1"/>
  <c r="AD11" i="16" s="1"/>
  <c r="AE11" i="16" s="1"/>
  <c r="X13" i="16"/>
  <c r="Y13" i="16" s="1"/>
  <c r="AA13" i="16" s="1"/>
  <c r="AB13" i="16" s="1"/>
  <c r="AD13" i="16" s="1"/>
  <c r="X17" i="16"/>
  <c r="X19" i="16"/>
  <c r="Y19" i="16" s="1"/>
  <c r="AA19" i="16" s="1"/>
  <c r="AB19" i="16" s="1"/>
  <c r="AD19" i="16" s="1"/>
  <c r="X21" i="16"/>
  <c r="Y21" i="16" s="1"/>
  <c r="AA21" i="16" s="1"/>
  <c r="AB21" i="16" s="1"/>
  <c r="AD21" i="16" s="1"/>
  <c r="X23" i="16"/>
  <c r="Y23" i="16" s="1"/>
  <c r="AA23" i="16" s="1"/>
  <c r="AB23" i="16" s="1"/>
  <c r="AD23" i="16" s="1"/>
  <c r="X25" i="16"/>
  <c r="Y25" i="16" s="1"/>
  <c r="AA25" i="16" s="1"/>
  <c r="AB25" i="16" s="1"/>
  <c r="AD25" i="16" s="1"/>
  <c r="X27" i="16"/>
  <c r="X29" i="16"/>
  <c r="Y29" i="16" s="1"/>
  <c r="AA29" i="16" s="1"/>
  <c r="AB29" i="16" s="1"/>
  <c r="AD29" i="16" s="1"/>
  <c r="X31" i="16"/>
  <c r="Y31" i="16" s="1"/>
  <c r="AA31" i="16" s="1"/>
  <c r="AB31" i="16" s="1"/>
  <c r="AD31" i="16" s="1"/>
  <c r="AE31" i="16" s="1"/>
  <c r="X33" i="16"/>
  <c r="Y33" i="16" s="1"/>
  <c r="AA33" i="16" s="1"/>
  <c r="AB33" i="16" s="1"/>
  <c r="AD33" i="16" s="1"/>
  <c r="AD18" i="18"/>
  <c r="X8" i="16"/>
  <c r="Y8" i="16" s="1"/>
  <c r="AA8" i="16" s="1"/>
  <c r="AB8" i="16" s="1"/>
  <c r="AD8" i="16" s="1"/>
  <c r="AE8" i="16" s="1"/>
  <c r="X12" i="16"/>
  <c r="Y12" i="16" s="1"/>
  <c r="AA12" i="16" s="1"/>
  <c r="AB12" i="16" s="1"/>
  <c r="AE12" i="16" s="1"/>
  <c r="X14" i="16"/>
  <c r="Y14" i="16" s="1"/>
  <c r="AA14" i="16" s="1"/>
  <c r="AB14" i="16" s="1"/>
  <c r="AD14" i="16" s="1"/>
  <c r="X16" i="16"/>
  <c r="Y16" i="16" s="1"/>
  <c r="AA16" i="16" s="1"/>
  <c r="AB16" i="16" s="1"/>
  <c r="AD16" i="16" s="1"/>
  <c r="AE16" i="16" s="1"/>
  <c r="X18" i="16"/>
  <c r="Y18" i="16" s="1"/>
  <c r="AA18" i="16" s="1"/>
  <c r="AB18" i="16" s="1"/>
  <c r="AD18" i="16" s="1"/>
  <c r="X20" i="16"/>
  <c r="Y20" i="16" s="1"/>
  <c r="AA20" i="16" s="1"/>
  <c r="AB20" i="16" s="1"/>
  <c r="AD20" i="16" s="1"/>
  <c r="X22" i="16"/>
  <c r="Y22" i="16" s="1"/>
  <c r="AA22" i="16" s="1"/>
  <c r="AB22" i="16" s="1"/>
  <c r="AD22" i="16" s="1"/>
  <c r="X24" i="16"/>
  <c r="Y24" i="16" s="1"/>
  <c r="AA24" i="16" s="1"/>
  <c r="AB24" i="16" s="1"/>
  <c r="AD24" i="16" s="1"/>
  <c r="X26" i="16"/>
  <c r="Y26" i="16" s="1"/>
  <c r="AA26" i="16" s="1"/>
  <c r="AB26" i="16" s="1"/>
  <c r="AD26" i="16" s="1"/>
  <c r="X28" i="16"/>
  <c r="Y28" i="16" s="1"/>
  <c r="AA28" i="16" s="1"/>
  <c r="AB28" i="16" s="1"/>
  <c r="AD28" i="16" s="1"/>
  <c r="AE28" i="16" s="1"/>
  <c r="X30" i="16"/>
  <c r="Y30" i="16" s="1"/>
  <c r="AA30" i="16" s="1"/>
  <c r="AB30" i="16" s="1"/>
  <c r="AD30" i="16" s="1"/>
  <c r="X32" i="16"/>
  <c r="Y32" i="16" s="1"/>
  <c r="AA32" i="16" s="1"/>
  <c r="AB32" i="16" s="1"/>
  <c r="AD32" i="16" s="1"/>
  <c r="Z8" i="15"/>
  <c r="Z9" i="15"/>
  <c r="AA9" i="15" s="1"/>
  <c r="AC9" i="15" s="1"/>
  <c r="AD9" i="15" s="1"/>
  <c r="AF9" i="15" s="1"/>
  <c r="Z11" i="15"/>
  <c r="AA11" i="15" s="1"/>
  <c r="AC11" i="15" s="1"/>
  <c r="AD11" i="15" s="1"/>
  <c r="AF11" i="15" s="1"/>
  <c r="Z12" i="15"/>
  <c r="AA12" i="15" s="1"/>
  <c r="AC12" i="15" s="1"/>
  <c r="AD12" i="15" s="1"/>
  <c r="AG12" i="15" s="1"/>
  <c r="Z14" i="15"/>
  <c r="AA14" i="15" s="1"/>
  <c r="AC14" i="15" s="1"/>
  <c r="AD14" i="15" s="1"/>
  <c r="AF14" i="15" s="1"/>
  <c r="Z16" i="15"/>
  <c r="AA16" i="15" s="1"/>
  <c r="AC16" i="15" s="1"/>
  <c r="AD16" i="15" s="1"/>
  <c r="AF16" i="15" s="1"/>
  <c r="Z18" i="15"/>
  <c r="AA18" i="15" s="1"/>
  <c r="AC18" i="15" s="1"/>
  <c r="AD18" i="15" s="1"/>
  <c r="AF18" i="15" s="1"/>
  <c r="Z20" i="15"/>
  <c r="AA20" i="15" s="1"/>
  <c r="AC20" i="15" s="1"/>
  <c r="AD20" i="15" s="1"/>
  <c r="AF20" i="15" s="1"/>
  <c r="Z22" i="15"/>
  <c r="AA22" i="15" s="1"/>
  <c r="AC22" i="15" s="1"/>
  <c r="AD22" i="15" s="1"/>
  <c r="AF22" i="15" s="1"/>
  <c r="Z24" i="15"/>
  <c r="AA24" i="15" s="1"/>
  <c r="AC24" i="15" s="1"/>
  <c r="AD24" i="15" s="1"/>
  <c r="AF24" i="15" s="1"/>
  <c r="Z26" i="15"/>
  <c r="AA26" i="15" s="1"/>
  <c r="AC26" i="15" s="1"/>
  <c r="AD26" i="15" s="1"/>
  <c r="AF26" i="15" s="1"/>
  <c r="Z28" i="15"/>
  <c r="AA28" i="15" s="1"/>
  <c r="AC28" i="15" s="1"/>
  <c r="AD28" i="15" s="1"/>
  <c r="AF28" i="15" s="1"/>
  <c r="Z30" i="15"/>
  <c r="AA30" i="15" s="1"/>
  <c r="AC30" i="15" s="1"/>
  <c r="AD30" i="15" s="1"/>
  <c r="AF30" i="15" s="1"/>
  <c r="Z32" i="15"/>
  <c r="AA32" i="15" s="1"/>
  <c r="AC32" i="15" s="1"/>
  <c r="AD32" i="15" s="1"/>
  <c r="AF32" i="15" s="1"/>
  <c r="Z19" i="15"/>
  <c r="AA19" i="15" s="1"/>
  <c r="AC19" i="15" s="1"/>
  <c r="AD19" i="15" s="1"/>
  <c r="AF19" i="15" s="1"/>
  <c r="Z21" i="15"/>
  <c r="AA21" i="15" s="1"/>
  <c r="AC21" i="15" s="1"/>
  <c r="AD21" i="15" s="1"/>
  <c r="AF21" i="15" s="1"/>
  <c r="Z25" i="15"/>
  <c r="AA25" i="15" s="1"/>
  <c r="AC25" i="15" s="1"/>
  <c r="AD25" i="15" s="1"/>
  <c r="AF25" i="15" s="1"/>
  <c r="Z31" i="15"/>
  <c r="AA31" i="15" s="1"/>
  <c r="AC31" i="15" s="1"/>
  <c r="AD31" i="15" s="1"/>
  <c r="AF31" i="15" s="1"/>
  <c r="Z33" i="15"/>
  <c r="AA33" i="15" s="1"/>
  <c r="AC33" i="15" s="1"/>
  <c r="AD33" i="15" s="1"/>
  <c r="AF33" i="15" s="1"/>
  <c r="Z13" i="15"/>
  <c r="AA13" i="15" s="1"/>
  <c r="AC13" i="15" s="1"/>
  <c r="AD13" i="15" s="1"/>
  <c r="AF13" i="15" s="1"/>
  <c r="AG13" i="15" s="1"/>
  <c r="Z17" i="15"/>
  <c r="AA17" i="15" s="1"/>
  <c r="AC17" i="15" s="1"/>
  <c r="AD17" i="15" s="1"/>
  <c r="AF17" i="15" s="1"/>
  <c r="AG17" i="15" s="1"/>
  <c r="Z23" i="15"/>
  <c r="AA23" i="15" s="1"/>
  <c r="AC23" i="15" s="1"/>
  <c r="AD23" i="15" s="1"/>
  <c r="AF23" i="15" s="1"/>
  <c r="Z27" i="15"/>
  <c r="AA27" i="15" s="1"/>
  <c r="AC27" i="15" s="1"/>
  <c r="AD27" i="15" s="1"/>
  <c r="AF27" i="15" s="1"/>
  <c r="Z29" i="15"/>
  <c r="AA29" i="15" s="1"/>
  <c r="AC29" i="15" s="1"/>
  <c r="AD29" i="15" s="1"/>
  <c r="AF29" i="15" s="1"/>
  <c r="AD13" i="18"/>
  <c r="AD17" i="18"/>
  <c r="AD33" i="18"/>
  <c r="AD29" i="18"/>
  <c r="AD25" i="18"/>
  <c r="AD31" i="18"/>
  <c r="AD27" i="18"/>
  <c r="AD23" i="18"/>
  <c r="AD21" i="18"/>
  <c r="AD11" i="18"/>
  <c r="AD20" i="18"/>
  <c r="AD30" i="18"/>
  <c r="AD16" i="18"/>
  <c r="AD19" i="18"/>
  <c r="AD26" i="18"/>
  <c r="AD22" i="18"/>
  <c r="AD14" i="18"/>
  <c r="AD32" i="18"/>
  <c r="AD9" i="18"/>
  <c r="AA8" i="15"/>
  <c r="AC8" i="15" s="1"/>
  <c r="AD8" i="15" s="1"/>
  <c r="AF8" i="15" s="1"/>
  <c r="Y17" i="16"/>
  <c r="AA17" i="16" s="1"/>
  <c r="AB17" i="16" s="1"/>
  <c r="AD17" i="16" s="1"/>
  <c r="Y9" i="16"/>
  <c r="AA9" i="16" s="1"/>
  <c r="AB9" i="16" s="1"/>
  <c r="AD9" i="16" s="1"/>
  <c r="Y27" i="16"/>
  <c r="AA27" i="16" s="1"/>
  <c r="AB27" i="16" s="1"/>
  <c r="AD27" i="16" s="1"/>
  <c r="AG21" i="15" l="1"/>
  <c r="AE20" i="16"/>
  <c r="AE25" i="16"/>
  <c r="AE17" i="16"/>
  <c r="AE13" i="16"/>
  <c r="AE18" i="16"/>
  <c r="AE32" i="16"/>
  <c r="AG26" i="15"/>
  <c r="AG27" i="15"/>
  <c r="AG23" i="15"/>
  <c r="AG14" i="15"/>
  <c r="AG29" i="15"/>
  <c r="AG25" i="15"/>
  <c r="AG32" i="15"/>
  <c r="AG11" i="15"/>
  <c r="AE24" i="16"/>
  <c r="AE33" i="16"/>
  <c r="AG20" i="15"/>
  <c r="AG8" i="15"/>
  <c r="AE30" i="16"/>
  <c r="AE21" i="16"/>
  <c r="AE27" i="16"/>
  <c r="AE9" i="16"/>
  <c r="AE23" i="16"/>
  <c r="AE19" i="16"/>
  <c r="AE14" i="16"/>
  <c r="AE29" i="16"/>
  <c r="AE22" i="16"/>
  <c r="AE26" i="16"/>
  <c r="AG31" i="15"/>
  <c r="AG24" i="15"/>
  <c r="AG30" i="15"/>
  <c r="AG28" i="15"/>
  <c r="AG33" i="15"/>
  <c r="AG22" i="15"/>
  <c r="AG18" i="15"/>
  <c r="AG16" i="15"/>
  <c r="AG19" i="15"/>
  <c r="AG9" i="15"/>
  <c r="V33" i="14" l="1"/>
  <c r="W33" i="14" s="1"/>
  <c r="S33" i="14"/>
  <c r="T33" i="14" s="1"/>
  <c r="Q33" i="14"/>
  <c r="L33" i="14"/>
  <c r="H33" i="14"/>
  <c r="I33" i="14" s="1"/>
  <c r="E33" i="14"/>
  <c r="F33" i="14" s="1"/>
  <c r="V32" i="14"/>
  <c r="W32" i="14" s="1"/>
  <c r="S32" i="14"/>
  <c r="T32" i="14" s="1"/>
  <c r="Q32" i="14"/>
  <c r="L32" i="14"/>
  <c r="H32" i="14"/>
  <c r="I32" i="14" s="1"/>
  <c r="E32" i="14"/>
  <c r="F32" i="14" s="1"/>
  <c r="V31" i="14"/>
  <c r="W31" i="14" s="1"/>
  <c r="S31" i="14"/>
  <c r="T31" i="14" s="1"/>
  <c r="Q31" i="14"/>
  <c r="L31" i="14"/>
  <c r="H31" i="14"/>
  <c r="I31" i="14" s="1"/>
  <c r="E31" i="14"/>
  <c r="F31" i="14" s="1"/>
  <c r="V30" i="14"/>
  <c r="W30" i="14" s="1"/>
  <c r="S30" i="14"/>
  <c r="T30" i="14" s="1"/>
  <c r="Q30" i="14"/>
  <c r="L30" i="14"/>
  <c r="H30" i="14"/>
  <c r="I30" i="14" s="1"/>
  <c r="E30" i="14"/>
  <c r="F30" i="14" s="1"/>
  <c r="V29" i="14"/>
  <c r="W29" i="14" s="1"/>
  <c r="S29" i="14"/>
  <c r="T29" i="14" s="1"/>
  <c r="Q29" i="14"/>
  <c r="L29" i="14"/>
  <c r="H29" i="14"/>
  <c r="I29" i="14" s="1"/>
  <c r="E29" i="14"/>
  <c r="F29" i="14" s="1"/>
  <c r="V28" i="14"/>
  <c r="W28" i="14" s="1"/>
  <c r="S28" i="14"/>
  <c r="T28" i="14" s="1"/>
  <c r="Q28" i="14"/>
  <c r="L28" i="14"/>
  <c r="H28" i="14"/>
  <c r="I28" i="14" s="1"/>
  <c r="E28" i="14"/>
  <c r="F28" i="14" s="1"/>
  <c r="V27" i="14"/>
  <c r="W27" i="14" s="1"/>
  <c r="S27" i="14"/>
  <c r="T27" i="14" s="1"/>
  <c r="Q27" i="14"/>
  <c r="L27" i="14"/>
  <c r="H27" i="14"/>
  <c r="I27" i="14" s="1"/>
  <c r="E27" i="14"/>
  <c r="F27" i="14" s="1"/>
  <c r="V26" i="14"/>
  <c r="W26" i="14" s="1"/>
  <c r="S26" i="14"/>
  <c r="T26" i="14" s="1"/>
  <c r="Q26" i="14"/>
  <c r="L26" i="14"/>
  <c r="H26" i="14"/>
  <c r="I26" i="14" s="1"/>
  <c r="E26" i="14"/>
  <c r="F26" i="14" s="1"/>
  <c r="V25" i="14"/>
  <c r="W25" i="14" s="1"/>
  <c r="S25" i="14"/>
  <c r="T25" i="14" s="1"/>
  <c r="Q25" i="14"/>
  <c r="L25" i="14"/>
  <c r="H25" i="14"/>
  <c r="I25" i="14" s="1"/>
  <c r="E25" i="14"/>
  <c r="F25" i="14" s="1"/>
  <c r="V24" i="14"/>
  <c r="W24" i="14" s="1"/>
  <c r="S24" i="14"/>
  <c r="T24" i="14" s="1"/>
  <c r="Q24" i="14"/>
  <c r="L24" i="14"/>
  <c r="H24" i="14"/>
  <c r="I24" i="14" s="1"/>
  <c r="E24" i="14"/>
  <c r="F24" i="14" s="1"/>
  <c r="V23" i="14"/>
  <c r="W23" i="14" s="1"/>
  <c r="S23" i="14"/>
  <c r="T23" i="14" s="1"/>
  <c r="Q23" i="14"/>
  <c r="L23" i="14"/>
  <c r="H23" i="14"/>
  <c r="I23" i="14" s="1"/>
  <c r="E23" i="14"/>
  <c r="F23" i="14" s="1"/>
  <c r="V22" i="14"/>
  <c r="W22" i="14" s="1"/>
  <c r="S22" i="14"/>
  <c r="T22" i="14" s="1"/>
  <c r="Q22" i="14"/>
  <c r="L22" i="14"/>
  <c r="H22" i="14"/>
  <c r="I22" i="14" s="1"/>
  <c r="E22" i="14"/>
  <c r="F22" i="14" s="1"/>
  <c r="V21" i="14"/>
  <c r="W21" i="14" s="1"/>
  <c r="S21" i="14"/>
  <c r="T21" i="14" s="1"/>
  <c r="Q21" i="14"/>
  <c r="L21" i="14"/>
  <c r="H21" i="14"/>
  <c r="I21" i="14" s="1"/>
  <c r="E21" i="14"/>
  <c r="F21" i="14" s="1"/>
  <c r="V20" i="14"/>
  <c r="W20" i="14" s="1"/>
  <c r="S20" i="14"/>
  <c r="T20" i="14" s="1"/>
  <c r="Q20" i="14"/>
  <c r="L20" i="14"/>
  <c r="H20" i="14"/>
  <c r="I20" i="14" s="1"/>
  <c r="E20" i="14"/>
  <c r="F20" i="14" s="1"/>
  <c r="V19" i="14"/>
  <c r="W19" i="14" s="1"/>
  <c r="S19" i="14"/>
  <c r="T19" i="14" s="1"/>
  <c r="Q19" i="14"/>
  <c r="L19" i="14"/>
  <c r="H19" i="14"/>
  <c r="I19" i="14" s="1"/>
  <c r="E19" i="14"/>
  <c r="F19" i="14" s="1"/>
  <c r="V18" i="14"/>
  <c r="W18" i="14" s="1"/>
  <c r="S18" i="14"/>
  <c r="T18" i="14" s="1"/>
  <c r="Q18" i="14"/>
  <c r="L18" i="14"/>
  <c r="H18" i="14"/>
  <c r="I18" i="14" s="1"/>
  <c r="E18" i="14"/>
  <c r="F18" i="14" s="1"/>
  <c r="V17" i="14"/>
  <c r="W17" i="14" s="1"/>
  <c r="S17" i="14"/>
  <c r="T17" i="14" s="1"/>
  <c r="Q17" i="14"/>
  <c r="L17" i="14"/>
  <c r="H17" i="14"/>
  <c r="I17" i="14" s="1"/>
  <c r="E17" i="14"/>
  <c r="F17" i="14" s="1"/>
  <c r="V16" i="14"/>
  <c r="W16" i="14" s="1"/>
  <c r="S16" i="14"/>
  <c r="T16" i="14" s="1"/>
  <c r="Q16" i="14"/>
  <c r="L16" i="14"/>
  <c r="H16" i="14"/>
  <c r="I16" i="14" s="1"/>
  <c r="E16" i="14"/>
  <c r="F16" i="14" s="1"/>
  <c r="V14" i="14"/>
  <c r="W14" i="14" s="1"/>
  <c r="S14" i="14"/>
  <c r="T14" i="14" s="1"/>
  <c r="Q14" i="14"/>
  <c r="L14" i="14"/>
  <c r="H14" i="14"/>
  <c r="I14" i="14" s="1"/>
  <c r="E14" i="14"/>
  <c r="F14" i="14" s="1"/>
  <c r="V13" i="14"/>
  <c r="W13" i="14" s="1"/>
  <c r="S13" i="14"/>
  <c r="T13" i="14" s="1"/>
  <c r="Q13" i="14"/>
  <c r="L13" i="14"/>
  <c r="H13" i="14"/>
  <c r="I13" i="14" s="1"/>
  <c r="E13" i="14"/>
  <c r="F13" i="14" s="1"/>
  <c r="V12" i="14"/>
  <c r="W12" i="14" s="1"/>
  <c r="S12" i="14"/>
  <c r="T12" i="14" s="1"/>
  <c r="Q12" i="14"/>
  <c r="L12" i="14"/>
  <c r="H12" i="14"/>
  <c r="I12" i="14" s="1"/>
  <c r="E12" i="14"/>
  <c r="F12" i="14" s="1"/>
  <c r="V11" i="14"/>
  <c r="W11" i="14" s="1"/>
  <c r="S11" i="14"/>
  <c r="T11" i="14" s="1"/>
  <c r="Q11" i="14"/>
  <c r="L11" i="14"/>
  <c r="H11" i="14"/>
  <c r="I11" i="14" s="1"/>
  <c r="E11" i="14"/>
  <c r="F11" i="14" s="1"/>
  <c r="V9" i="14"/>
  <c r="W9" i="14" s="1"/>
  <c r="S9" i="14"/>
  <c r="T9" i="14" s="1"/>
  <c r="Q9" i="14"/>
  <c r="L9" i="14"/>
  <c r="H9" i="14"/>
  <c r="I9" i="14" s="1"/>
  <c r="E9" i="14"/>
  <c r="F9" i="14" s="1"/>
  <c r="V8" i="14"/>
  <c r="W8" i="14" s="1"/>
  <c r="S8" i="14"/>
  <c r="T8" i="14" s="1"/>
  <c r="Q8" i="14"/>
  <c r="L8" i="14"/>
  <c r="H8" i="14"/>
  <c r="I8" i="14" s="1"/>
  <c r="E8" i="14"/>
  <c r="F8" i="14" s="1"/>
  <c r="X33" i="12"/>
  <c r="Y33" i="12" s="1"/>
  <c r="U33" i="12"/>
  <c r="V33" i="12" s="1"/>
  <c r="S33" i="12"/>
  <c r="N33" i="12"/>
  <c r="H33" i="12"/>
  <c r="I33" i="12" s="1"/>
  <c r="E33" i="12"/>
  <c r="F33" i="12" s="1"/>
  <c r="X32" i="12"/>
  <c r="Y32" i="12" s="1"/>
  <c r="U32" i="12"/>
  <c r="V32" i="12" s="1"/>
  <c r="S32" i="12"/>
  <c r="N32" i="12"/>
  <c r="H32" i="12"/>
  <c r="I32" i="12" s="1"/>
  <c r="E32" i="12"/>
  <c r="F32" i="12" s="1"/>
  <c r="X31" i="12"/>
  <c r="Y31" i="12" s="1"/>
  <c r="U31" i="12"/>
  <c r="V31" i="12" s="1"/>
  <c r="S31" i="12"/>
  <c r="N31" i="12"/>
  <c r="H31" i="12"/>
  <c r="I31" i="12" s="1"/>
  <c r="E31" i="12"/>
  <c r="F31" i="12" s="1"/>
  <c r="X30" i="12"/>
  <c r="Y30" i="12" s="1"/>
  <c r="U30" i="12"/>
  <c r="V30" i="12" s="1"/>
  <c r="S30" i="12"/>
  <c r="N30" i="12"/>
  <c r="H30" i="12"/>
  <c r="I30" i="12" s="1"/>
  <c r="E30" i="12"/>
  <c r="F30" i="12" s="1"/>
  <c r="X29" i="12"/>
  <c r="Y29" i="12" s="1"/>
  <c r="U29" i="12"/>
  <c r="V29" i="12" s="1"/>
  <c r="S29" i="12"/>
  <c r="N29" i="12"/>
  <c r="H29" i="12"/>
  <c r="I29" i="12" s="1"/>
  <c r="E29" i="12"/>
  <c r="F29" i="12" s="1"/>
  <c r="X28" i="12"/>
  <c r="Y28" i="12" s="1"/>
  <c r="U28" i="12"/>
  <c r="V28" i="12" s="1"/>
  <c r="S28" i="12"/>
  <c r="N28" i="12"/>
  <c r="H28" i="12"/>
  <c r="I28" i="12" s="1"/>
  <c r="E28" i="12"/>
  <c r="F28" i="12" s="1"/>
  <c r="X27" i="12"/>
  <c r="Y27" i="12" s="1"/>
  <c r="U27" i="12"/>
  <c r="V27" i="12" s="1"/>
  <c r="S27" i="12"/>
  <c r="N27" i="12"/>
  <c r="H27" i="12"/>
  <c r="I27" i="12" s="1"/>
  <c r="E27" i="12"/>
  <c r="F27" i="12" s="1"/>
  <c r="X26" i="12"/>
  <c r="Y26" i="12" s="1"/>
  <c r="U26" i="12"/>
  <c r="V26" i="12" s="1"/>
  <c r="S26" i="12"/>
  <c r="N26" i="12"/>
  <c r="H26" i="12"/>
  <c r="I26" i="12" s="1"/>
  <c r="E26" i="12"/>
  <c r="F26" i="12" s="1"/>
  <c r="X25" i="12"/>
  <c r="Y25" i="12" s="1"/>
  <c r="U25" i="12"/>
  <c r="V25" i="12" s="1"/>
  <c r="S25" i="12"/>
  <c r="N25" i="12"/>
  <c r="H25" i="12"/>
  <c r="I25" i="12" s="1"/>
  <c r="E25" i="12"/>
  <c r="F25" i="12" s="1"/>
  <c r="X24" i="12"/>
  <c r="Y24" i="12" s="1"/>
  <c r="U24" i="12"/>
  <c r="V24" i="12" s="1"/>
  <c r="S24" i="12"/>
  <c r="N24" i="12"/>
  <c r="H24" i="12"/>
  <c r="I24" i="12" s="1"/>
  <c r="E24" i="12"/>
  <c r="F24" i="12" s="1"/>
  <c r="X23" i="12"/>
  <c r="Y23" i="12" s="1"/>
  <c r="U23" i="12"/>
  <c r="V23" i="12" s="1"/>
  <c r="S23" i="12"/>
  <c r="N23" i="12"/>
  <c r="H23" i="12"/>
  <c r="I23" i="12" s="1"/>
  <c r="E23" i="12"/>
  <c r="F23" i="12" s="1"/>
  <c r="X22" i="12"/>
  <c r="Y22" i="12" s="1"/>
  <c r="U22" i="12"/>
  <c r="V22" i="12" s="1"/>
  <c r="S22" i="12"/>
  <c r="N22" i="12"/>
  <c r="H22" i="12"/>
  <c r="I22" i="12" s="1"/>
  <c r="E22" i="12"/>
  <c r="F22" i="12" s="1"/>
  <c r="X21" i="12"/>
  <c r="Y21" i="12" s="1"/>
  <c r="U21" i="12"/>
  <c r="V21" i="12" s="1"/>
  <c r="S21" i="12"/>
  <c r="N21" i="12"/>
  <c r="H21" i="12"/>
  <c r="I21" i="12" s="1"/>
  <c r="E21" i="12"/>
  <c r="F21" i="12" s="1"/>
  <c r="X20" i="12"/>
  <c r="Y20" i="12" s="1"/>
  <c r="U20" i="12"/>
  <c r="V20" i="12" s="1"/>
  <c r="S20" i="12"/>
  <c r="N20" i="12"/>
  <c r="H20" i="12"/>
  <c r="I20" i="12" s="1"/>
  <c r="E20" i="12"/>
  <c r="F20" i="12" s="1"/>
  <c r="X19" i="12"/>
  <c r="Y19" i="12" s="1"/>
  <c r="U19" i="12"/>
  <c r="V19" i="12" s="1"/>
  <c r="S19" i="12"/>
  <c r="N19" i="12"/>
  <c r="H19" i="12"/>
  <c r="I19" i="12" s="1"/>
  <c r="E19" i="12"/>
  <c r="F19" i="12" s="1"/>
  <c r="X18" i="12"/>
  <c r="Y18" i="12" s="1"/>
  <c r="U18" i="12"/>
  <c r="V18" i="12" s="1"/>
  <c r="S18" i="12"/>
  <c r="N18" i="12"/>
  <c r="H18" i="12"/>
  <c r="I18" i="12" s="1"/>
  <c r="E18" i="12"/>
  <c r="F18" i="12" s="1"/>
  <c r="X17" i="12"/>
  <c r="Y17" i="12" s="1"/>
  <c r="U17" i="12"/>
  <c r="V17" i="12" s="1"/>
  <c r="S17" i="12"/>
  <c r="N17" i="12"/>
  <c r="H17" i="12"/>
  <c r="I17" i="12" s="1"/>
  <c r="E17" i="12"/>
  <c r="F17" i="12" s="1"/>
  <c r="X16" i="12"/>
  <c r="Y16" i="12" s="1"/>
  <c r="U16" i="12"/>
  <c r="V16" i="12" s="1"/>
  <c r="S16" i="12"/>
  <c r="N16" i="12"/>
  <c r="H16" i="12"/>
  <c r="I16" i="12" s="1"/>
  <c r="E16" i="12"/>
  <c r="F16" i="12" s="1"/>
  <c r="X14" i="12"/>
  <c r="Y14" i="12" s="1"/>
  <c r="U14" i="12"/>
  <c r="V14" i="12" s="1"/>
  <c r="S14" i="12"/>
  <c r="N14" i="12"/>
  <c r="H14" i="12"/>
  <c r="I14" i="12" s="1"/>
  <c r="E14" i="12"/>
  <c r="F14" i="12" s="1"/>
  <c r="X13" i="12"/>
  <c r="Y13" i="12" s="1"/>
  <c r="U13" i="12"/>
  <c r="V13" i="12" s="1"/>
  <c r="S13" i="12"/>
  <c r="N13" i="12"/>
  <c r="H13" i="12"/>
  <c r="I13" i="12" s="1"/>
  <c r="E13" i="12"/>
  <c r="F13" i="12" s="1"/>
  <c r="X12" i="12"/>
  <c r="Y12" i="12" s="1"/>
  <c r="U12" i="12"/>
  <c r="V12" i="12" s="1"/>
  <c r="S12" i="12"/>
  <c r="N12" i="12"/>
  <c r="H12" i="12"/>
  <c r="I12" i="12" s="1"/>
  <c r="E12" i="12"/>
  <c r="F12" i="12" s="1"/>
  <c r="X11" i="12"/>
  <c r="Y11" i="12" s="1"/>
  <c r="U11" i="12"/>
  <c r="V11" i="12" s="1"/>
  <c r="S11" i="12"/>
  <c r="N11" i="12"/>
  <c r="H11" i="12"/>
  <c r="I11" i="12" s="1"/>
  <c r="E11" i="12"/>
  <c r="F11" i="12" s="1"/>
  <c r="X9" i="12"/>
  <c r="Y9" i="12" s="1"/>
  <c r="U9" i="12"/>
  <c r="V9" i="12" s="1"/>
  <c r="S9" i="12"/>
  <c r="N9" i="12"/>
  <c r="H9" i="12"/>
  <c r="I9" i="12" s="1"/>
  <c r="E9" i="12"/>
  <c r="F9" i="12" s="1"/>
  <c r="X8" i="12"/>
  <c r="Y8" i="12" s="1"/>
  <c r="U8" i="12"/>
  <c r="V8" i="12" s="1"/>
  <c r="S8" i="12"/>
  <c r="N8" i="12"/>
  <c r="H8" i="12"/>
  <c r="I8" i="12" s="1"/>
  <c r="E8" i="12"/>
  <c r="F8" i="12" s="1"/>
  <c r="V33" i="11"/>
  <c r="W33" i="11" s="1"/>
  <c r="S33" i="11"/>
  <c r="T33" i="11" s="1"/>
  <c r="Q33" i="11"/>
  <c r="L33" i="11"/>
  <c r="H33" i="11"/>
  <c r="I33" i="11" s="1"/>
  <c r="E33" i="11"/>
  <c r="F33" i="11" s="1"/>
  <c r="V32" i="11"/>
  <c r="W32" i="11" s="1"/>
  <c r="S32" i="11"/>
  <c r="T32" i="11" s="1"/>
  <c r="Q32" i="11"/>
  <c r="L32" i="11"/>
  <c r="H32" i="11"/>
  <c r="I32" i="11" s="1"/>
  <c r="E32" i="11"/>
  <c r="F32" i="11" s="1"/>
  <c r="V31" i="11"/>
  <c r="W31" i="11" s="1"/>
  <c r="S31" i="11"/>
  <c r="T31" i="11" s="1"/>
  <c r="Q31" i="11"/>
  <c r="L31" i="11"/>
  <c r="H31" i="11"/>
  <c r="I31" i="11" s="1"/>
  <c r="E31" i="11"/>
  <c r="F31" i="11" s="1"/>
  <c r="V30" i="11"/>
  <c r="W30" i="11" s="1"/>
  <c r="S30" i="11"/>
  <c r="T30" i="11" s="1"/>
  <c r="Q30" i="11"/>
  <c r="L30" i="11"/>
  <c r="H30" i="11"/>
  <c r="I30" i="11" s="1"/>
  <c r="E30" i="11"/>
  <c r="F30" i="11" s="1"/>
  <c r="V29" i="11"/>
  <c r="W29" i="11" s="1"/>
  <c r="S29" i="11"/>
  <c r="T29" i="11" s="1"/>
  <c r="Q29" i="11"/>
  <c r="L29" i="11"/>
  <c r="H29" i="11"/>
  <c r="I29" i="11" s="1"/>
  <c r="E29" i="11"/>
  <c r="F29" i="11" s="1"/>
  <c r="V28" i="11"/>
  <c r="W28" i="11" s="1"/>
  <c r="S28" i="11"/>
  <c r="T28" i="11" s="1"/>
  <c r="Q28" i="11"/>
  <c r="L28" i="11"/>
  <c r="H28" i="11"/>
  <c r="I28" i="11" s="1"/>
  <c r="E28" i="11"/>
  <c r="F28" i="11" s="1"/>
  <c r="V27" i="11"/>
  <c r="W27" i="11" s="1"/>
  <c r="S27" i="11"/>
  <c r="T27" i="11" s="1"/>
  <c r="Q27" i="11"/>
  <c r="L27" i="11"/>
  <c r="H27" i="11"/>
  <c r="I27" i="11" s="1"/>
  <c r="E27" i="11"/>
  <c r="F27" i="11" s="1"/>
  <c r="V26" i="11"/>
  <c r="W26" i="11" s="1"/>
  <c r="S26" i="11"/>
  <c r="T26" i="11" s="1"/>
  <c r="Q26" i="11"/>
  <c r="L26" i="11"/>
  <c r="H26" i="11"/>
  <c r="I26" i="11" s="1"/>
  <c r="E26" i="11"/>
  <c r="F26" i="11" s="1"/>
  <c r="V25" i="11"/>
  <c r="W25" i="11" s="1"/>
  <c r="S25" i="11"/>
  <c r="T25" i="11" s="1"/>
  <c r="Q25" i="11"/>
  <c r="L25" i="11"/>
  <c r="H25" i="11"/>
  <c r="I25" i="11" s="1"/>
  <c r="E25" i="11"/>
  <c r="F25" i="11" s="1"/>
  <c r="V24" i="11"/>
  <c r="W24" i="11" s="1"/>
  <c r="S24" i="11"/>
  <c r="T24" i="11" s="1"/>
  <c r="Q24" i="11"/>
  <c r="L24" i="11"/>
  <c r="H24" i="11"/>
  <c r="I24" i="11" s="1"/>
  <c r="E24" i="11"/>
  <c r="F24" i="11" s="1"/>
  <c r="V23" i="11"/>
  <c r="W23" i="11" s="1"/>
  <c r="S23" i="11"/>
  <c r="T23" i="11" s="1"/>
  <c r="Q23" i="11"/>
  <c r="L23" i="11"/>
  <c r="H23" i="11"/>
  <c r="I23" i="11" s="1"/>
  <c r="E23" i="11"/>
  <c r="F23" i="11" s="1"/>
  <c r="V22" i="11"/>
  <c r="W22" i="11" s="1"/>
  <c r="S22" i="11"/>
  <c r="T22" i="11" s="1"/>
  <c r="Q22" i="11"/>
  <c r="L22" i="11"/>
  <c r="H22" i="11"/>
  <c r="I22" i="11" s="1"/>
  <c r="E22" i="11"/>
  <c r="F22" i="11" s="1"/>
  <c r="V21" i="11"/>
  <c r="W21" i="11" s="1"/>
  <c r="S21" i="11"/>
  <c r="T21" i="11" s="1"/>
  <c r="Q21" i="11"/>
  <c r="L21" i="11"/>
  <c r="H21" i="11"/>
  <c r="I21" i="11" s="1"/>
  <c r="E21" i="11"/>
  <c r="F21" i="11" s="1"/>
  <c r="V20" i="11"/>
  <c r="W20" i="11" s="1"/>
  <c r="S20" i="11"/>
  <c r="T20" i="11" s="1"/>
  <c r="Q20" i="11"/>
  <c r="L20" i="11"/>
  <c r="H20" i="11"/>
  <c r="I20" i="11" s="1"/>
  <c r="E20" i="11"/>
  <c r="F20" i="11" s="1"/>
  <c r="V19" i="11"/>
  <c r="W19" i="11" s="1"/>
  <c r="S19" i="11"/>
  <c r="T19" i="11" s="1"/>
  <c r="Q19" i="11"/>
  <c r="L19" i="11"/>
  <c r="H19" i="11"/>
  <c r="I19" i="11" s="1"/>
  <c r="E19" i="11"/>
  <c r="F19" i="11" s="1"/>
  <c r="V18" i="11"/>
  <c r="W18" i="11" s="1"/>
  <c r="S18" i="11"/>
  <c r="T18" i="11" s="1"/>
  <c r="Q18" i="11"/>
  <c r="L18" i="11"/>
  <c r="H18" i="11"/>
  <c r="I18" i="11" s="1"/>
  <c r="E18" i="11"/>
  <c r="F18" i="11" s="1"/>
  <c r="V17" i="11"/>
  <c r="W17" i="11" s="1"/>
  <c r="S17" i="11"/>
  <c r="T17" i="11" s="1"/>
  <c r="Q17" i="11"/>
  <c r="L17" i="11"/>
  <c r="H17" i="11"/>
  <c r="I17" i="11" s="1"/>
  <c r="E17" i="11"/>
  <c r="F17" i="11" s="1"/>
  <c r="V16" i="11"/>
  <c r="W16" i="11" s="1"/>
  <c r="S16" i="11"/>
  <c r="T16" i="11" s="1"/>
  <c r="Q16" i="11"/>
  <c r="L16" i="11"/>
  <c r="H16" i="11"/>
  <c r="I16" i="11" s="1"/>
  <c r="E16" i="11"/>
  <c r="F16" i="11" s="1"/>
  <c r="V14" i="11"/>
  <c r="W14" i="11" s="1"/>
  <c r="S14" i="11"/>
  <c r="T14" i="11" s="1"/>
  <c r="Q14" i="11"/>
  <c r="L14" i="11"/>
  <c r="H14" i="11"/>
  <c r="I14" i="11" s="1"/>
  <c r="E14" i="11"/>
  <c r="F14" i="11" s="1"/>
  <c r="V13" i="11"/>
  <c r="W13" i="11" s="1"/>
  <c r="S13" i="11"/>
  <c r="T13" i="11" s="1"/>
  <c r="Q13" i="11"/>
  <c r="L13" i="11"/>
  <c r="H13" i="11"/>
  <c r="I13" i="11" s="1"/>
  <c r="E13" i="11"/>
  <c r="F13" i="11" s="1"/>
  <c r="V12" i="11"/>
  <c r="W12" i="11" s="1"/>
  <c r="S12" i="11"/>
  <c r="T12" i="11" s="1"/>
  <c r="Q12" i="11"/>
  <c r="L12" i="11"/>
  <c r="H12" i="11"/>
  <c r="I12" i="11" s="1"/>
  <c r="E12" i="11"/>
  <c r="F12" i="11" s="1"/>
  <c r="V11" i="11"/>
  <c r="W11" i="11" s="1"/>
  <c r="S11" i="11"/>
  <c r="T11" i="11" s="1"/>
  <c r="Q11" i="11"/>
  <c r="L11" i="11"/>
  <c r="H11" i="11"/>
  <c r="I11" i="11" s="1"/>
  <c r="E11" i="11"/>
  <c r="F11" i="11" s="1"/>
  <c r="V9" i="11"/>
  <c r="W9" i="11" s="1"/>
  <c r="S9" i="11"/>
  <c r="T9" i="11" s="1"/>
  <c r="Q9" i="11"/>
  <c r="L9" i="11"/>
  <c r="H9" i="11"/>
  <c r="I9" i="11" s="1"/>
  <c r="E9" i="11"/>
  <c r="F9" i="11" s="1"/>
  <c r="V8" i="11"/>
  <c r="W8" i="11" s="1"/>
  <c r="S8" i="11"/>
  <c r="T8" i="11" s="1"/>
  <c r="Q8" i="11"/>
  <c r="L8" i="11"/>
  <c r="H8" i="11"/>
  <c r="I8" i="11" s="1"/>
  <c r="E8" i="11"/>
  <c r="F8" i="11" s="1"/>
  <c r="X32" i="14" l="1"/>
  <c r="X31" i="11"/>
  <c r="X33" i="11"/>
  <c r="Y33" i="11" s="1"/>
  <c r="AA33" i="11" s="1"/>
  <c r="AB33" i="11" s="1"/>
  <c r="AD33" i="11" s="1"/>
  <c r="X20" i="11"/>
  <c r="Y20" i="11" s="1"/>
  <c r="AA20" i="11" s="1"/>
  <c r="AB20" i="11" s="1"/>
  <c r="AD20" i="11" s="1"/>
  <c r="X16" i="11"/>
  <c r="Y16" i="11" s="1"/>
  <c r="AA16" i="11" s="1"/>
  <c r="AB16" i="11" s="1"/>
  <c r="AD16" i="11" s="1"/>
  <c r="AE16" i="11" s="1"/>
  <c r="X18" i="11"/>
  <c r="Y18" i="11" s="1"/>
  <c r="AA18" i="11" s="1"/>
  <c r="AB18" i="11" s="1"/>
  <c r="AD18" i="11" s="1"/>
  <c r="AE18" i="11" s="1"/>
  <c r="X26" i="11"/>
  <c r="Y26" i="11" s="1"/>
  <c r="AA26" i="11" s="1"/>
  <c r="AB26" i="11" s="1"/>
  <c r="AD26" i="11" s="1"/>
  <c r="X17" i="11"/>
  <c r="Y17" i="11" s="1"/>
  <c r="AA17" i="11" s="1"/>
  <c r="AB17" i="11" s="1"/>
  <c r="AD17" i="11" s="1"/>
  <c r="X19" i="11"/>
  <c r="Y19" i="11" s="1"/>
  <c r="AA19" i="11" s="1"/>
  <c r="AB19" i="11" s="1"/>
  <c r="AD19" i="11" s="1"/>
  <c r="AE19" i="11" s="1"/>
  <c r="X21" i="11"/>
  <c r="Y21" i="11" s="1"/>
  <c r="AA21" i="11" s="1"/>
  <c r="AB21" i="11" s="1"/>
  <c r="AD21" i="11" s="1"/>
  <c r="X32" i="11"/>
  <c r="Y32" i="11" s="1"/>
  <c r="AA32" i="11" s="1"/>
  <c r="X11" i="11"/>
  <c r="Y11" i="11" s="1"/>
  <c r="AA11" i="11" s="1"/>
  <c r="AB11" i="11" s="1"/>
  <c r="AD11" i="11" s="1"/>
  <c r="X13" i="11"/>
  <c r="Y13" i="11" s="1"/>
  <c r="AA13" i="11" s="1"/>
  <c r="AB13" i="11" s="1"/>
  <c r="AD13" i="11" s="1"/>
  <c r="X24" i="11"/>
  <c r="Y24" i="11" s="1"/>
  <c r="AA24" i="11" s="1"/>
  <c r="AB24" i="11" s="1"/>
  <c r="AD24" i="11" s="1"/>
  <c r="X28" i="11"/>
  <c r="Y28" i="11" s="1"/>
  <c r="AA28" i="11" s="1"/>
  <c r="AB28" i="11" s="1"/>
  <c r="AD28" i="11" s="1"/>
  <c r="X12" i="11"/>
  <c r="Y12" i="11" s="1"/>
  <c r="AA12" i="11" s="1"/>
  <c r="AB12" i="11" s="1"/>
  <c r="AE12" i="11" s="1"/>
  <c r="X23" i="11"/>
  <c r="Y23" i="11" s="1"/>
  <c r="AA23" i="11" s="1"/>
  <c r="AB23" i="11" s="1"/>
  <c r="AD23" i="11" s="1"/>
  <c r="X25" i="11"/>
  <c r="Y25" i="11" s="1"/>
  <c r="AA25" i="11" s="1"/>
  <c r="AB25" i="11" s="1"/>
  <c r="AD25" i="11" s="1"/>
  <c r="X27" i="11"/>
  <c r="Y27" i="11" s="1"/>
  <c r="AA27" i="11" s="1"/>
  <c r="AB27" i="11" s="1"/>
  <c r="AD27" i="11" s="1"/>
  <c r="X29" i="11"/>
  <c r="Y29" i="11" s="1"/>
  <c r="AA29" i="11" s="1"/>
  <c r="AB29" i="11" s="1"/>
  <c r="AD29" i="11" s="1"/>
  <c r="Z32" i="12"/>
  <c r="AA32" i="12" s="1"/>
  <c r="AC32" i="12" s="1"/>
  <c r="AD32" i="12" s="1"/>
  <c r="AF32" i="12" s="1"/>
  <c r="AG32" i="12" s="1"/>
  <c r="X9" i="11"/>
  <c r="Y9" i="11" s="1"/>
  <c r="AA9" i="11" s="1"/>
  <c r="X14" i="11"/>
  <c r="Y14" i="11" s="1"/>
  <c r="AA14" i="11" s="1"/>
  <c r="AB14" i="11" s="1"/>
  <c r="AD14" i="11" s="1"/>
  <c r="X22" i="11"/>
  <c r="Y22" i="11" s="1"/>
  <c r="AA22" i="11" s="1"/>
  <c r="AB22" i="11" s="1"/>
  <c r="AD22" i="11" s="1"/>
  <c r="AE22" i="11" s="1"/>
  <c r="X30" i="11"/>
  <c r="Y30" i="11" s="1"/>
  <c r="AA30" i="11" s="1"/>
  <c r="AB30" i="11" s="1"/>
  <c r="AD30" i="11" s="1"/>
  <c r="AE30" i="11" s="1"/>
  <c r="X8" i="11"/>
  <c r="Y8" i="11" s="1"/>
  <c r="AA8" i="11" s="1"/>
  <c r="AB8" i="11" s="1"/>
  <c r="AD8" i="11" s="1"/>
  <c r="AE8" i="11" s="1"/>
  <c r="Z24" i="12"/>
  <c r="AA24" i="12" s="1"/>
  <c r="AC24" i="12" s="1"/>
  <c r="AD24" i="12" s="1"/>
  <c r="AF24" i="12" s="1"/>
  <c r="Z26" i="12"/>
  <c r="AA26" i="12" s="1"/>
  <c r="AC26" i="12" s="1"/>
  <c r="AD26" i="12" s="1"/>
  <c r="AF26" i="12" s="1"/>
  <c r="Z28" i="12"/>
  <c r="AA28" i="12" s="1"/>
  <c r="AC28" i="12" s="1"/>
  <c r="AD28" i="12" s="1"/>
  <c r="AF28" i="12" s="1"/>
  <c r="Z31" i="12"/>
  <c r="AA31" i="12" s="1"/>
  <c r="AC31" i="12" s="1"/>
  <c r="AD31" i="12" s="1"/>
  <c r="AF31" i="12" s="1"/>
  <c r="Z23" i="12"/>
  <c r="AA23" i="12" s="1"/>
  <c r="AC23" i="12" s="1"/>
  <c r="AD23" i="12" s="1"/>
  <c r="AF23" i="12" s="1"/>
  <c r="Z29" i="12"/>
  <c r="AA29" i="12" s="1"/>
  <c r="AC29" i="12" s="1"/>
  <c r="AD29" i="12" s="1"/>
  <c r="AF29" i="12" s="1"/>
  <c r="Z9" i="12"/>
  <c r="AA9" i="12" s="1"/>
  <c r="AC9" i="12" s="1"/>
  <c r="AD9" i="12" s="1"/>
  <c r="AF9" i="12" s="1"/>
  <c r="Z17" i="12"/>
  <c r="AA17" i="12" s="1"/>
  <c r="AC17" i="12" s="1"/>
  <c r="AD17" i="12" s="1"/>
  <c r="AF17" i="12" s="1"/>
  <c r="Z11" i="12"/>
  <c r="AA11" i="12" s="1"/>
  <c r="AC11" i="12" s="1"/>
  <c r="AD11" i="12" s="1"/>
  <c r="AF11" i="12" s="1"/>
  <c r="Z16" i="12"/>
  <c r="AA16" i="12" s="1"/>
  <c r="AC16" i="12" s="1"/>
  <c r="AD16" i="12" s="1"/>
  <c r="AF16" i="12" s="1"/>
  <c r="Z18" i="12"/>
  <c r="AA18" i="12" s="1"/>
  <c r="AC18" i="12" s="1"/>
  <c r="AD18" i="12" s="1"/>
  <c r="AF18" i="12" s="1"/>
  <c r="Z20" i="12"/>
  <c r="AA20" i="12" s="1"/>
  <c r="AC20" i="12" s="1"/>
  <c r="AD20" i="12" s="1"/>
  <c r="AF20" i="12" s="1"/>
  <c r="Z22" i="12"/>
  <c r="AA22" i="12" s="1"/>
  <c r="AC22" i="12" s="1"/>
  <c r="AD22" i="12" s="1"/>
  <c r="AF22" i="12" s="1"/>
  <c r="AG22" i="12" s="1"/>
  <c r="Z25" i="12"/>
  <c r="AA25" i="12" s="1"/>
  <c r="AC25" i="12" s="1"/>
  <c r="AD25" i="12" s="1"/>
  <c r="AF25" i="12" s="1"/>
  <c r="Z27" i="12"/>
  <c r="AA27" i="12" s="1"/>
  <c r="AC27" i="12" s="1"/>
  <c r="AD27" i="12" s="1"/>
  <c r="AF27" i="12" s="1"/>
  <c r="Z30" i="12"/>
  <c r="AA30" i="12" s="1"/>
  <c r="AC30" i="12" s="1"/>
  <c r="AD30" i="12" s="1"/>
  <c r="AF30" i="12" s="1"/>
  <c r="Z33" i="12"/>
  <c r="AA33" i="12" s="1"/>
  <c r="AC33" i="12" s="1"/>
  <c r="AD33" i="12" s="1"/>
  <c r="AF33" i="12" s="1"/>
  <c r="AG33" i="12" s="1"/>
  <c r="Z13" i="12"/>
  <c r="AA13" i="12" s="1"/>
  <c r="AC13" i="12" s="1"/>
  <c r="AD13" i="12" s="1"/>
  <c r="AF13" i="12" s="1"/>
  <c r="Z19" i="12"/>
  <c r="AA19" i="12" s="1"/>
  <c r="AC19" i="12" s="1"/>
  <c r="AD19" i="12" s="1"/>
  <c r="AF19" i="12" s="1"/>
  <c r="Z8" i="12"/>
  <c r="AA8" i="12" s="1"/>
  <c r="AC8" i="12" s="1"/>
  <c r="AD8" i="12" s="1"/>
  <c r="AF8" i="12" s="1"/>
  <c r="AG8" i="12" s="1"/>
  <c r="Z12" i="12"/>
  <c r="AA12" i="12" s="1"/>
  <c r="AC12" i="12" s="1"/>
  <c r="AD12" i="12" s="1"/>
  <c r="AG12" i="12" s="1"/>
  <c r="Z14" i="12"/>
  <c r="AA14" i="12" s="1"/>
  <c r="AC14" i="12" s="1"/>
  <c r="AD14" i="12" s="1"/>
  <c r="AF14" i="12" s="1"/>
  <c r="Z21" i="12"/>
  <c r="AA21" i="12" s="1"/>
  <c r="AC21" i="12" s="1"/>
  <c r="AD21" i="12" s="1"/>
  <c r="AF21" i="12" s="1"/>
  <c r="X9" i="14"/>
  <c r="X11" i="14"/>
  <c r="Y11" i="14" s="1"/>
  <c r="AA11" i="14" s="1"/>
  <c r="AB11" i="14" s="1"/>
  <c r="AD11" i="14" s="1"/>
  <c r="AE11" i="14" s="1"/>
  <c r="X13" i="14"/>
  <c r="Y13" i="14" s="1"/>
  <c r="AA13" i="14" s="1"/>
  <c r="AB13" i="14" s="1"/>
  <c r="AD13" i="14" s="1"/>
  <c r="X21" i="14"/>
  <c r="Y21" i="14" s="1"/>
  <c r="AA21" i="14" s="1"/>
  <c r="AB21" i="14" s="1"/>
  <c r="AD21" i="14" s="1"/>
  <c r="AE21" i="14" s="1"/>
  <c r="X23" i="14"/>
  <c r="Y23" i="14" s="1"/>
  <c r="AA23" i="14" s="1"/>
  <c r="AB23" i="14" s="1"/>
  <c r="AD23" i="14" s="1"/>
  <c r="X25" i="14"/>
  <c r="Y25" i="14" s="1"/>
  <c r="AA25" i="14" s="1"/>
  <c r="AB25" i="14" s="1"/>
  <c r="AD25" i="14" s="1"/>
  <c r="AE25" i="14" s="1"/>
  <c r="X27" i="14"/>
  <c r="Y27" i="14" s="1"/>
  <c r="AA27" i="14" s="1"/>
  <c r="AB27" i="14" s="1"/>
  <c r="AD27" i="14" s="1"/>
  <c r="X33" i="14"/>
  <c r="Y33" i="14" s="1"/>
  <c r="AA33" i="14" s="1"/>
  <c r="AB33" i="14" s="1"/>
  <c r="AD33" i="14" s="1"/>
  <c r="AE33" i="14" s="1"/>
  <c r="X8" i="14"/>
  <c r="Y8" i="14" s="1"/>
  <c r="AA8" i="14" s="1"/>
  <c r="AB8" i="14" s="1"/>
  <c r="AD8" i="14" s="1"/>
  <c r="AE8" i="14" s="1"/>
  <c r="X17" i="14"/>
  <c r="Y17" i="14" s="1"/>
  <c r="AA17" i="14" s="1"/>
  <c r="AB17" i="14" s="1"/>
  <c r="AD17" i="14" s="1"/>
  <c r="AE17" i="14" s="1"/>
  <c r="X19" i="14"/>
  <c r="Y19" i="14" s="1"/>
  <c r="AA19" i="14" s="1"/>
  <c r="AB19" i="14" s="1"/>
  <c r="AD19" i="14" s="1"/>
  <c r="X29" i="14"/>
  <c r="Y29" i="14" s="1"/>
  <c r="AA29" i="14" s="1"/>
  <c r="AB29" i="14" s="1"/>
  <c r="AD29" i="14" s="1"/>
  <c r="X31" i="14"/>
  <c r="Y31" i="14" s="1"/>
  <c r="AA31" i="14" s="1"/>
  <c r="AB31" i="14" s="1"/>
  <c r="AD31" i="14" s="1"/>
  <c r="X12" i="14"/>
  <c r="Y12" i="14" s="1"/>
  <c r="AA12" i="14" s="1"/>
  <c r="AB12" i="14" s="1"/>
  <c r="AE12" i="14" s="1"/>
  <c r="X14" i="14"/>
  <c r="Y14" i="14" s="1"/>
  <c r="AA14" i="14" s="1"/>
  <c r="AB14" i="14" s="1"/>
  <c r="AD14" i="14" s="1"/>
  <c r="AE14" i="14" s="1"/>
  <c r="X16" i="14"/>
  <c r="Y16" i="14" s="1"/>
  <c r="AA16" i="14" s="1"/>
  <c r="AB16" i="14" s="1"/>
  <c r="AD16" i="14" s="1"/>
  <c r="X18" i="14"/>
  <c r="Y18" i="14" s="1"/>
  <c r="AA18" i="14" s="1"/>
  <c r="AB18" i="14" s="1"/>
  <c r="AD18" i="14" s="1"/>
  <c r="AE18" i="14" s="1"/>
  <c r="X20" i="14"/>
  <c r="Y20" i="14" s="1"/>
  <c r="AA20" i="14" s="1"/>
  <c r="AB20" i="14" s="1"/>
  <c r="AD20" i="14" s="1"/>
  <c r="X22" i="14"/>
  <c r="Y22" i="14" s="1"/>
  <c r="AA22" i="14" s="1"/>
  <c r="AB22" i="14" s="1"/>
  <c r="AD22" i="14" s="1"/>
  <c r="X24" i="14"/>
  <c r="Y24" i="14" s="1"/>
  <c r="AA24" i="14" s="1"/>
  <c r="AB24" i="14" s="1"/>
  <c r="AD24" i="14" s="1"/>
  <c r="X26" i="14"/>
  <c r="Y26" i="14" s="1"/>
  <c r="AA26" i="14" s="1"/>
  <c r="AB26" i="14" s="1"/>
  <c r="AD26" i="14" s="1"/>
  <c r="X28" i="14"/>
  <c r="Y28" i="14" s="1"/>
  <c r="AA28" i="14" s="1"/>
  <c r="AB28" i="14" s="1"/>
  <c r="AD28" i="14" s="1"/>
  <c r="X30" i="14"/>
  <c r="Y30" i="14" s="1"/>
  <c r="AA30" i="14" s="1"/>
  <c r="AB30" i="14" s="1"/>
  <c r="AD30" i="14" s="1"/>
  <c r="Y31" i="11"/>
  <c r="AA31" i="11" s="1"/>
  <c r="AB31" i="11" s="1"/>
  <c r="AD31" i="11" s="1"/>
  <c r="AE31" i="11" s="1"/>
  <c r="Y32" i="14"/>
  <c r="AA32" i="14" s="1"/>
  <c r="AB32" i="14" s="1"/>
  <c r="AD32" i="14" s="1"/>
  <c r="AE32" i="14" s="1"/>
  <c r="Y9" i="14"/>
  <c r="AA9" i="14" s="1"/>
  <c r="AB9" i="14" s="1"/>
  <c r="AD9" i="14" s="1"/>
  <c r="AE9" i="14" s="1"/>
  <c r="AE27" i="11" l="1"/>
  <c r="AE25" i="11"/>
  <c r="AE26" i="11"/>
  <c r="AE24" i="14"/>
  <c r="AE31" i="14"/>
  <c r="AE13" i="14"/>
  <c r="AE22" i="14"/>
  <c r="AE29" i="14"/>
  <c r="AE23" i="14"/>
  <c r="AE28" i="14"/>
  <c r="AE20" i="14"/>
  <c r="AE19" i="14"/>
  <c r="AE26" i="14"/>
  <c r="AE16" i="14"/>
  <c r="AE30" i="14"/>
  <c r="AE27" i="14"/>
  <c r="AG20" i="12"/>
  <c r="AG17" i="12"/>
  <c r="AG30" i="12"/>
  <c r="AG19" i="12"/>
  <c r="AE33" i="11"/>
  <c r="AG13" i="12"/>
  <c r="AG25" i="12"/>
  <c r="AG27" i="12"/>
  <c r="AG18" i="12"/>
  <c r="AG16" i="12"/>
  <c r="AG24" i="12"/>
  <c r="AG29" i="12"/>
  <c r="AG31" i="12"/>
  <c r="AE23" i="11"/>
  <c r="AE24" i="11"/>
  <c r="AE11" i="11"/>
  <c r="AE29" i="11"/>
  <c r="AG28" i="12"/>
  <c r="AG14" i="12"/>
  <c r="AG9" i="12"/>
  <c r="AG26" i="12"/>
  <c r="AG11" i="12"/>
  <c r="AG23" i="12"/>
  <c r="AG21" i="12"/>
  <c r="AE21" i="11"/>
  <c r="AE17" i="11"/>
  <c r="AE13" i="11"/>
  <c r="AE28" i="11"/>
  <c r="AE14" i="11"/>
  <c r="AE20" i="11"/>
</calcChain>
</file>

<file path=xl/sharedStrings.xml><?xml version="1.0" encoding="utf-8"?>
<sst xmlns="http://schemas.openxmlformats.org/spreadsheetml/2006/main" count="405" uniqueCount="80">
  <si>
    <t>LP</t>
  </si>
  <si>
    <t>NAZWA GMINY</t>
  </si>
  <si>
    <t>POWIERZCHNIA GMINY [ha]</t>
  </si>
  <si>
    <t>POWIERZCHNIA GRUNTÓW ORNYCH [ha]</t>
  </si>
  <si>
    <t>UDZIAŁ POWIERZCHNI UŻYTKÓW ROLNYCH</t>
  </si>
  <si>
    <t>WSKAŹNIK DO OCENY WRAŻLIWOŚCI 1 (im większa ilość tym większa wrażliwość)</t>
  </si>
  <si>
    <t>UŻYTKI ZIELONE [ha]</t>
  </si>
  <si>
    <t>UDZIAŁ UŻYTKÓW ZIELONYCH W STOSUNKU DO TERENÓW ROLNICZYCH OGÓŁEM</t>
  </si>
  <si>
    <t>WSKAŹNIK DO OCENY WRAŻLIWOŚCI 2 (im mniejsza ilość tym większa wrażliwość)</t>
  </si>
  <si>
    <t>POWIERZCHNIA W BUFORZE  250 m  szerokości pozbawiona zadrzewień i zakrzewień</t>
  </si>
  <si>
    <t>POWIERZCHNIA ZADRZEWIEŃ GRANICZĄCA Z GRUNTAMI ORNYMI [ha]  do 250 m  szerokości szerokości pasa</t>
  </si>
  <si>
    <t>WSKAŹNIK DO OCENY WRAŻLIWOŚCI 4 (im większa ilość tym mniejsza wrażliwość)</t>
  </si>
  <si>
    <t>POWIERZCHNIA BUFORA O SZEROKOŚCI 20 M OD PÓŁ UPRAWNYCH</t>
  </si>
  <si>
    <t>POWIERZCHNIA W BUFORZE 20 M SZEROKOŚCI POZBAWIONA ZADRZEWIEŃ I ZAKRZEWIEŃ [ha]</t>
  </si>
  <si>
    <t>UDZIAŁ TERENÓW POZBAWIONYCH ZADRZEWIEŃ GRANICZĄCYCH Z GRUNTAMI ORNYMI</t>
  </si>
  <si>
    <t>WSKAŹNIK DO OCENY WRAŻLIWOŚCI 3 (im większa ilość tym większa wrażliwość)</t>
  </si>
  <si>
    <t>POWIERZCHNIA ZADRZEWIEŃ GRANICZĄCA Z GRUNTAMI ORNYMI [ha]  do 20 m  szerokości szerokości pasa</t>
  </si>
  <si>
    <t>UDZIAŁ ZADRZEWIEŃ GRANICZĄCYCH Z GRUNTAMI ORNYMI [ha]</t>
  </si>
  <si>
    <t>WSKAŹNIK DO OCENY WRAŻLIWOŚCI 6 (im większa ilość tym mniejsza wrażliwość)</t>
  </si>
  <si>
    <t>POWIERZCHNIA CIEKÓW I ZBIORNIKÓW ŚRÓDPOLNYCH [ha]</t>
  </si>
  <si>
    <t>UDZIAŁ POWIERZCHNI CIEKÓW I ZBIORNIKÓW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</si>
  <si>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</si>
  <si>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</si>
  <si>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</si>
  <si>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</si>
  <si>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</si>
  <si>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</si>
  <si>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</si>
  <si>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</si>
  <si>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KRYTYCZNOŚCI WYSTĄPIENIA ZAGROŻENIA</t>
  </si>
  <si>
    <t>KONSEKWNCJE WYSTĄPIENIA ZAGROŻENIA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</si>
  <si>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</si>
  <si>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</si>
  <si>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</si>
  <si>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</si>
  <si>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</si>
  <si>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</si>
  <si>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</si>
  <si>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</si>
  <si>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</si>
  <si>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brak</t>
  </si>
  <si>
    <t>nieobliczana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</si>
  <si>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</si>
  <si>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</si>
  <si>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</si>
  <si>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</si>
  <si>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</si>
  <si>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</si>
  <si>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</si>
  <si>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</si>
  <si>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</si>
  <si>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</si>
  <si>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</si>
  <si>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</si>
  <si>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</si>
  <si>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</si>
  <si>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</si>
  <si>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</si>
  <si>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</si>
  <si>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</si>
  <si>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</si>
  <si>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</si>
  <si>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</si>
  <si>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Procentowy udział spadków na gruntach ornych (&lt;6%)</t>
  </si>
  <si>
    <t>Procentowy udział spadków na gruntach ornych (6-10%)</t>
  </si>
  <si>
    <t>Procentowy udział spadków na gruntach ornych (10-20%)</t>
  </si>
  <si>
    <t>Procentowy udział spadków na gruntach ornych (&gt;20%)</t>
  </si>
  <si>
    <t>ŚREDNIA WAŻONA UDZIAŁU POSZCZEGÓLNYCH SPADKÓW</t>
  </si>
  <si>
    <t>WSKAŹNIK DO OCENY WRAŻLIWOŚCI 3</t>
  </si>
  <si>
    <t xml:space="preserve">POWIERZCHNIA W BUFORZE 20 M SZEROKOŚCI POZBAWIONA ZADRZEWIEŃ I ZAKRZEWIEŃ [ha] </t>
  </si>
  <si>
    <t>UDZIAŁ TERENÓW POZBAWIONYCH ZADRZEWIEŃ GRANICZĄCYCH Z GRUNTAMI ORNYMI [ha]</t>
  </si>
  <si>
    <t>WSKAŹNIK DO OCENY WRAŻLIWOŚCI 4 (im większa ilość tym większa wrażliwość)</t>
  </si>
  <si>
    <t>UDZIAŁ POWIERZCHNI CIEKÓW I ZBIORNIKÓW [ha]</t>
  </si>
  <si>
    <t>WSKAŹNIK DO OCENY WRAŻLIWOŚCI 5 (im większa ilość tym mniejsza wrażliwość)</t>
  </si>
  <si>
    <t xml:space="preserve">ŚREDNIA WAŻONA UDZIAŁU POSZCZEGÓLNYCH SPADKÓW </t>
  </si>
  <si>
    <t>POWIERZCHNIA BUFORA O SZEROKOŚCI 20 M OD PÓL UPRAWNYCH</t>
  </si>
  <si>
    <t>WSKAŹNIK DO OCENY WRAŻLIWOŚCI 7 (im większa ilość tym mniejsza wrażliwość)</t>
  </si>
  <si>
    <t>WSKAŹNIK DO OCENY 2 (im mniejsza ilość tym większa wrażliwość)</t>
  </si>
  <si>
    <t xml:space="preserve">ILOŚĆ SPADKÓW </t>
  </si>
  <si>
    <t>gmina nie była oceniania w ramach sektora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</si>
</sst>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  <scheme val="minor"/>
    </font>
    <font>
      <b/>
      <sz val="11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9" fontId="0" fillId="0" borderId="0" xfId="1" applyFont="1" applyFill="1" applyAlignment="1">
      <alignment horizontal="center" vertical="center"/>
    </xf>
    <xf numFmtId="9" fontId="0" fillId="0" borderId="0" xfId="1" applyFont="1" applyFill="1"/>
    <xf numFmtId="10" fontId="0" fillId="0" borderId="0" xfId="1" applyNumberFormat="1" applyFont="1" applyFill="1"/>
    <xf numFmtId="0" fontId="2" fillId="0" borderId="1" xfId="0" applyFont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0" fontId="0" fillId="0" borderId="1" xfId="1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12" xfId="1" applyFont="1" applyFill="1" applyBorder="1" applyAlignment="1">
      <alignment horizontal="center" vertical="center" wrapText="1"/>
    </xf>
    <xf numFmtId="9" fontId="3" fillId="0" borderId="12" xfId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9" fontId="0" fillId="0" borderId="13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9" fontId="4" fillId="0" borderId="6" xfId="1" applyFont="1" applyFill="1" applyBorder="1" applyAlignment="1">
      <alignment horizontal="center" vertical="center" wrapText="1"/>
    </xf>
    <xf numFmtId="9" fontId="4" fillId="0" borderId="12" xfId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2" fillId="0" borderId="13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0" fontId="2" fillId="0" borderId="12" xfId="1" applyNumberFormat="1" applyFont="1" applyFill="1" applyBorder="1" applyAlignment="1">
      <alignment horizontal="center" vertical="center" wrapText="1"/>
    </xf>
    <xf numFmtId="10" fontId="0" fillId="0" borderId="13" xfId="1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9" fontId="2" fillId="0" borderId="6" xfId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9" fontId="0" fillId="0" borderId="8" xfId="1" applyFont="1" applyFill="1" applyBorder="1" applyAlignment="1">
      <alignment horizontal="center" vertical="center"/>
    </xf>
    <xf numFmtId="9" fontId="0" fillId="0" borderId="10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9" fontId="2" fillId="0" borderId="4" xfId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/>
    <xf numFmtId="0" fontId="0" fillId="8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FF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2706483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CE43E45-6C7E-FC51-47E1-5B3B15282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328635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1E04453-5909-761B-B83E-17232C29B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51390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0DC6FFB-E6DD-0F91-6151-EBC96A500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97314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C5985BA-47A6-F17C-BDEE-E88EB62AA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233385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CCC2553-9F61-4BAF-7A57-7300994B1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192564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E356213-65E4-A06E-A9A6-B7979A7FC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3B263-B17D-4EDF-B628-D6BEB704E78C}">
  <dimension ref="A6:AK34"/>
  <sheetViews>
    <sheetView tabSelected="1" zoomScale="80" zoomScaleNormal="80" workbookViewId="0"/>
  </sheetViews>
  <sheetFormatPr defaultColWidth="13.625" defaultRowHeight="14.25" x14ac:dyDescent="0.2"/>
  <cols>
    <col min="1" max="1" width="4.625" customWidth="1"/>
    <col min="2" max="2" width="25" customWidth="1"/>
    <col min="3" max="3" width="36.5" customWidth="1"/>
    <col min="4" max="4" width="16.375" style="2" customWidth="1"/>
    <col min="5" max="5" width="13.375" style="6" customWidth="1"/>
    <col min="6" max="6" width="17.875" style="1" customWidth="1"/>
    <col min="7" max="7" width="10.875" customWidth="1"/>
    <col min="8" max="8" width="18.875" style="7" customWidth="1"/>
    <col min="9" max="9" width="16.125" customWidth="1"/>
    <col min="10" max="10" width="17" hidden="1" customWidth="1"/>
    <col min="11" max="12" width="22.375" hidden="1" customWidth="1"/>
    <col min="13" max="13" width="18.125" hidden="1" customWidth="1"/>
    <col min="14" max="14" width="18.375" hidden="1" customWidth="1"/>
    <col min="15" max="15" width="19.5" customWidth="1"/>
    <col min="16" max="16" width="19.625" style="7" customWidth="1"/>
    <col min="17" max="17" width="18.625" style="1" customWidth="1"/>
    <col min="18" max="18" width="20.875" hidden="1" customWidth="1"/>
    <col min="19" max="19" width="17.625" style="7" hidden="1" customWidth="1"/>
    <col min="20" max="20" width="17.875" hidden="1" customWidth="1"/>
    <col min="21" max="21" width="17.125" customWidth="1"/>
    <col min="22" max="22" width="16.375" style="8" customWidth="1"/>
    <col min="23" max="23" width="15.375" customWidth="1"/>
    <col min="25" max="25" width="15.125" customWidth="1"/>
    <col min="28" max="28" width="12.875" customWidth="1"/>
    <col min="29" max="29" width="17.375" customWidth="1"/>
    <col min="32" max="32" width="16.625" style="2" hidden="1" customWidth="1"/>
    <col min="33" max="33" width="16.125" hidden="1" customWidth="1"/>
    <col min="34" max="34" width="18.125" customWidth="1"/>
  </cols>
  <sheetData>
    <row r="6" spans="1:37" ht="15" thickBot="1" x14ac:dyDescent="0.25"/>
    <row r="7" spans="1:37" ht="105" x14ac:dyDescent="0.2">
      <c r="A7" s="26" t="s">
        <v>0</v>
      </c>
      <c r="B7" s="27" t="s">
        <v>1</v>
      </c>
      <c r="C7" s="26" t="s">
        <v>2</v>
      </c>
      <c r="D7" s="28" t="s">
        <v>3</v>
      </c>
      <c r="E7" s="29" t="s">
        <v>4</v>
      </c>
      <c r="F7" s="27" t="s">
        <v>5</v>
      </c>
      <c r="G7" s="36" t="s">
        <v>6</v>
      </c>
      <c r="H7" s="37" t="s">
        <v>7</v>
      </c>
      <c r="I7" s="38" t="s">
        <v>8</v>
      </c>
      <c r="J7" s="20" t="s">
        <v>9</v>
      </c>
      <c r="K7" s="9" t="s">
        <v>10</v>
      </c>
      <c r="L7" s="9" t="s">
        <v>10</v>
      </c>
      <c r="M7" s="9" t="s">
        <v>11</v>
      </c>
      <c r="N7" s="23" t="s">
        <v>12</v>
      </c>
      <c r="O7" s="26" t="s">
        <v>13</v>
      </c>
      <c r="P7" s="28" t="s">
        <v>14</v>
      </c>
      <c r="Q7" s="27" t="s">
        <v>15</v>
      </c>
      <c r="R7" s="20" t="s">
        <v>16</v>
      </c>
      <c r="S7" s="10" t="s">
        <v>17</v>
      </c>
      <c r="T7" s="18" t="s">
        <v>18</v>
      </c>
      <c r="U7" s="26" t="s">
        <v>19</v>
      </c>
      <c r="V7" s="52" t="s">
        <v>20</v>
      </c>
      <c r="W7" s="27" t="s">
        <v>11</v>
      </c>
      <c r="X7" s="21" t="s">
        <v>21</v>
      </c>
      <c r="Y7" s="54" t="s">
        <v>22</v>
      </c>
      <c r="Z7" s="20" t="s">
        <v>23</v>
      </c>
      <c r="AA7" s="18" t="s">
        <v>24</v>
      </c>
      <c r="AB7" s="54" t="s">
        <v>25</v>
      </c>
      <c r="AC7" s="54" t="s">
        <v>26</v>
      </c>
      <c r="AD7" s="21" t="s">
        <v>27</v>
      </c>
      <c r="AE7" s="54" t="s">
        <v>28</v>
      </c>
      <c r="AF7" s="20" t="s">
        <v>29</v>
      </c>
      <c r="AG7" s="9" t="s">
        <v>30</v>
      </c>
      <c r="AH7" s="9" t="s">
        <v>31</v>
      </c>
      <c r="AI7" s="9" t="s">
        <v>32</v>
      </c>
      <c r="AJ7" s="9" t="s">
        <v>33</v>
      </c>
      <c r="AK7" s="9" t="s">
        <v>34</v>
      </c>
    </row>
    <row r="8" spans="1:37" ht="15" x14ac:dyDescent="0.2">
      <c r="A8" s="61">
        <v>1</v>
      </c>
      <c r="B8" s="65" t="s">
        <v>35</v>
      </c>
      <c r="C8" s="30">
        <v>24016.080000000002</v>
      </c>
      <c r="D8" s="12">
        <v>14074</v>
      </c>
      <c r="E8" s="13">
        <f>D8/C8</f>
        <v>0.58602403056618724</v>
      </c>
      <c r="F8" s="31">
        <f>IF(E8&lt;10%,1,IF(E8&lt;40%,2,IF(E8&lt;60%,3,4)))</f>
        <v>3</v>
      </c>
      <c r="G8" s="39">
        <v>666</v>
      </c>
      <c r="H8" s="13">
        <f>G8/D8</f>
        <v>4.7321301691061531E-2</v>
      </c>
      <c r="I8" s="31">
        <f>IF(H8&lt;10%,4,IF(H8&lt;20%,3,IF(H8&lt;40%,2,1)))</f>
        <v>4</v>
      </c>
      <c r="J8" s="17">
        <v>8585</v>
      </c>
      <c r="K8" s="4">
        <v>6019</v>
      </c>
      <c r="L8" s="4">
        <f>J8-K8</f>
        <v>2566</v>
      </c>
      <c r="M8" s="4"/>
      <c r="N8" s="16">
        <v>15278</v>
      </c>
      <c r="O8" s="50">
        <v>989</v>
      </c>
      <c r="P8" s="13">
        <f>O8/N8</f>
        <v>6.4733603874852733E-2</v>
      </c>
      <c r="Q8" s="31">
        <f>IF(P8&lt;3%,1,IF(P8&lt;7%,2,IF(P8&lt;20%,3,4)))</f>
        <v>2</v>
      </c>
      <c r="R8" s="17">
        <v>215</v>
      </c>
      <c r="S8" s="13">
        <f>R8/D8</f>
        <v>1.5276396191558904E-2</v>
      </c>
      <c r="T8" s="16">
        <f>IF(S8&lt;3%,4,IF(S8&lt;5%,3,IF(S8&lt;15%,2,1)))</f>
        <v>4</v>
      </c>
      <c r="U8" s="50">
        <v>17.829999999999998</v>
      </c>
      <c r="V8" s="14">
        <f>U8/D8</f>
        <v>1.2668750888162569E-3</v>
      </c>
      <c r="W8" s="31">
        <f>IF(V8&lt;0.7%,4,IF(V8&lt;1.5%,3,IF(V8&lt;3%,2,1)))</f>
        <v>4</v>
      </c>
      <c r="X8" s="24">
        <f>(F8+I8+Q8+W8)/4</f>
        <v>3.25</v>
      </c>
      <c r="Y8" s="55">
        <f>IF(X8&lt;1.5,1,IF(X8&lt;2.5,2,IF(X8&lt;3.5,3,4)))</f>
        <v>3</v>
      </c>
      <c r="Z8" s="17">
        <v>4</v>
      </c>
      <c r="AA8" s="16">
        <f>Z8*Y8</f>
        <v>12</v>
      </c>
      <c r="AB8" s="55">
        <f>IF(AA8&lt;3,1,IF(AA8&lt;5,2,IF(AA8&lt;12,3,4)))</f>
        <v>4</v>
      </c>
      <c r="AC8" s="55">
        <v>1</v>
      </c>
      <c r="AD8" s="22">
        <f>AB8-AC8</f>
        <v>3</v>
      </c>
      <c r="AE8" s="59">
        <f>IF(AD8&lt;0,1,IF(AD8&lt;1,2,IF(AD8=1,3,4)))</f>
        <v>4</v>
      </c>
      <c r="AF8" s="17"/>
      <c r="AG8" s="4"/>
      <c r="AH8" s="4">
        <v>2</v>
      </c>
      <c r="AI8" s="4">
        <v>7</v>
      </c>
      <c r="AJ8" s="4">
        <f>AH8*AI8</f>
        <v>14</v>
      </c>
      <c r="AK8" s="93">
        <f>IF(AJ8&lt;6,1,IF(AJ8&lt;12,2,IF(AJ8&lt;18,3,4)))</f>
        <v>3</v>
      </c>
    </row>
    <row r="9" spans="1:37" ht="15" x14ac:dyDescent="0.2">
      <c r="A9" s="61">
        <v>2</v>
      </c>
      <c r="B9" s="65" t="s">
        <v>36</v>
      </c>
      <c r="C9" s="30">
        <v>3218.24</v>
      </c>
      <c r="D9" s="12">
        <v>1223</v>
      </c>
      <c r="E9" s="13">
        <f>D9/C9</f>
        <v>0.38002137814457593</v>
      </c>
      <c r="F9" s="31">
        <f>IF(E9&lt;10%,1,IF(E9&lt;40%,2,IF(E9&lt;60%,3,4)))</f>
        <v>2</v>
      </c>
      <c r="G9" s="39">
        <v>418</v>
      </c>
      <c r="H9" s="13">
        <f>G9/D9</f>
        <v>0.34178250204415372</v>
      </c>
      <c r="I9" s="31">
        <f>IF(H9&lt;10%,4,IF(H9&lt;20%,3,IF(H9&lt;40%,2,1)))</f>
        <v>2</v>
      </c>
      <c r="J9" s="17">
        <v>1454</v>
      </c>
      <c r="K9" s="4">
        <v>1194</v>
      </c>
      <c r="L9" s="4">
        <f>J9-K9</f>
        <v>260</v>
      </c>
      <c r="M9" s="4"/>
      <c r="N9" s="16">
        <v>1382</v>
      </c>
      <c r="O9" s="50">
        <v>3</v>
      </c>
      <c r="P9" s="13">
        <f>O9/N9</f>
        <v>2.1707670043415342E-3</v>
      </c>
      <c r="Q9" s="31">
        <f>IF(P9&lt;3%,1,IF(P9&lt;7%,2,IF(P9&lt;20%,3,4)))</f>
        <v>1</v>
      </c>
      <c r="R9" s="17">
        <v>156</v>
      </c>
      <c r="S9" s="13">
        <f>R9/D9</f>
        <v>0.12755519215044972</v>
      </c>
      <c r="T9" s="16">
        <f>IF(S9&lt;3%,4,IF(S9&lt;5%,3,IF(S9&lt;15%,2,1)))</f>
        <v>2</v>
      </c>
      <c r="U9" s="50">
        <v>92.03</v>
      </c>
      <c r="V9" s="14">
        <f>U9/D9</f>
        <v>7.5249386753883887E-2</v>
      </c>
      <c r="W9" s="31">
        <f>IF(V9&lt;0.7%,4,IF(V9&lt;1.5%,3,IF(V9&lt;3%,2,1)))</f>
        <v>1</v>
      </c>
      <c r="X9" s="24">
        <f>(F9+I9+Q9+W9)/4</f>
        <v>1.5</v>
      </c>
      <c r="Y9" s="55">
        <f>IF(X9&lt;1.5,1,IF(X9&lt;2.5,2,IF(X9&lt;3.5,3,4)))</f>
        <v>2</v>
      </c>
      <c r="Z9" s="17">
        <v>3</v>
      </c>
      <c r="AA9" s="16">
        <f>Z9*Y9</f>
        <v>6</v>
      </c>
      <c r="AB9" s="55">
        <f>IF(AA9&lt;3,1,IF(AA9&lt;5,2,IF(AA9&lt;12,3,4)))</f>
        <v>3</v>
      </c>
      <c r="AC9" s="55">
        <v>1</v>
      </c>
      <c r="AD9" s="22">
        <f>AB9-AC9</f>
        <v>2</v>
      </c>
      <c r="AE9" s="59">
        <f>IF(AD9&lt;0,1,IF(AD9&lt;1,2,IF(AD9=1,3,4)))</f>
        <v>4</v>
      </c>
      <c r="AF9" s="17"/>
      <c r="AG9" s="4"/>
      <c r="AH9" s="4">
        <v>2</v>
      </c>
      <c r="AI9" s="4">
        <v>6</v>
      </c>
      <c r="AJ9" s="4">
        <f>AH9*AI9</f>
        <v>12</v>
      </c>
      <c r="AK9" s="93">
        <f>IF(AJ9&lt;6,1,IF(AJ9&lt;12,2,IF(AJ9&lt;18,3,4)))</f>
        <v>3</v>
      </c>
    </row>
    <row r="10" spans="1:37" ht="15" x14ac:dyDescent="0.2">
      <c r="A10" s="81">
        <v>3</v>
      </c>
      <c r="B10" s="82" t="s">
        <v>37</v>
      </c>
      <c r="C10" s="30" t="s">
        <v>79</v>
      </c>
      <c r="D10" s="12"/>
      <c r="E10" s="13"/>
      <c r="F10" s="31"/>
      <c r="G10" s="40"/>
      <c r="H10" s="13"/>
      <c r="I10" s="31"/>
      <c r="J10" s="17"/>
      <c r="K10" s="4"/>
      <c r="L10" s="4"/>
      <c r="M10" s="4"/>
      <c r="N10" s="16"/>
      <c r="O10" s="50"/>
      <c r="P10" s="13"/>
      <c r="Q10" s="31"/>
      <c r="R10" s="17"/>
      <c r="S10" s="13"/>
      <c r="T10" s="16"/>
      <c r="U10" s="50"/>
      <c r="V10" s="14"/>
      <c r="W10" s="31"/>
      <c r="X10" s="24"/>
      <c r="Y10" s="55"/>
      <c r="Z10" s="17"/>
      <c r="AA10" s="16"/>
      <c r="AB10" s="55"/>
      <c r="AC10" s="55"/>
      <c r="AD10" s="22"/>
      <c r="AE10" s="88"/>
      <c r="AF10" s="17"/>
      <c r="AG10" s="4"/>
      <c r="AH10" s="4"/>
      <c r="AI10" s="4">
        <v>7</v>
      </c>
      <c r="AJ10" s="4"/>
      <c r="AK10" s="4"/>
    </row>
    <row r="11" spans="1:37" ht="15" x14ac:dyDescent="0.2">
      <c r="A11" s="61">
        <v>4</v>
      </c>
      <c r="B11" s="65" t="s">
        <v>38</v>
      </c>
      <c r="C11" s="30">
        <v>2072.1999999999998</v>
      </c>
      <c r="D11" s="12">
        <v>691</v>
      </c>
      <c r="E11" s="13">
        <f>D11/C11</f>
        <v>0.33346202104044015</v>
      </c>
      <c r="F11" s="31">
        <f>IF(E11&lt;10%,1,IF(E11&lt;40%,2,IF(E11&lt;60%,3,4)))</f>
        <v>2</v>
      </c>
      <c r="G11" s="39">
        <v>112</v>
      </c>
      <c r="H11" s="13">
        <f>G11/D11</f>
        <v>0.16208393632416787</v>
      </c>
      <c r="I11" s="31">
        <f>IF(H11&lt;10%,4,IF(H11&lt;20%,3,IF(H11&lt;40%,2,1)))</f>
        <v>3</v>
      </c>
      <c r="J11" s="17">
        <v>1079</v>
      </c>
      <c r="K11" s="4">
        <v>721</v>
      </c>
      <c r="L11" s="4">
        <f>J11-K11</f>
        <v>358</v>
      </c>
      <c r="M11" s="4"/>
      <c r="N11" s="16">
        <v>818</v>
      </c>
      <c r="O11" s="50">
        <v>2</v>
      </c>
      <c r="P11" s="13">
        <f>O11/N11</f>
        <v>2.4449877750611247E-3</v>
      </c>
      <c r="Q11" s="31">
        <f>IF(P11&lt;3%,1,IF(P11&lt;7%,2,IF(P11&lt;20%,3,4)))</f>
        <v>1</v>
      </c>
      <c r="R11" s="17">
        <v>125</v>
      </c>
      <c r="S11" s="13">
        <f>R11/D11</f>
        <v>0.18089725036179449</v>
      </c>
      <c r="T11" s="16">
        <f>IF(S11&lt;3%,4,IF(S11&lt;5%,3,IF(S11&lt;15%,2,1)))</f>
        <v>1</v>
      </c>
      <c r="U11" s="50">
        <v>363.66</v>
      </c>
      <c r="V11" s="14">
        <f>U11/D11</f>
        <v>0.52628075253256157</v>
      </c>
      <c r="W11" s="31">
        <f>IF(V11&lt;0.7%,4,IF(V11&lt;1.5%,3,IF(V11&lt;3%,2,1)))</f>
        <v>1</v>
      </c>
      <c r="X11" s="24">
        <f>(F11+I11+Q11+W11)/4</f>
        <v>1.75</v>
      </c>
      <c r="Y11" s="55">
        <f>IF(X11&lt;1.5,1,IF(X11&lt;2.5,2,IF(X11&lt;3.5,3,4)))</f>
        <v>2</v>
      </c>
      <c r="Z11" s="17">
        <v>2</v>
      </c>
      <c r="AA11" s="16">
        <f>Z11*Y11</f>
        <v>4</v>
      </c>
      <c r="AB11" s="55">
        <f>IF(AA11&lt;3,1,IF(AA11&lt;5,2,IF(AA11&lt;12,3,4)))</f>
        <v>2</v>
      </c>
      <c r="AC11" s="55">
        <v>1</v>
      </c>
      <c r="AD11" s="22">
        <f>AB11-AC11</f>
        <v>1</v>
      </c>
      <c r="AE11" s="58">
        <f>IF(AD11&lt;0,1,IF(AD11&lt;1,2,IF(AD11=1,3,4)))</f>
        <v>3</v>
      </c>
      <c r="AF11" s="17"/>
      <c r="AG11" s="4"/>
      <c r="AH11" s="4">
        <v>2</v>
      </c>
      <c r="AI11" s="4">
        <v>5</v>
      </c>
      <c r="AJ11" s="4">
        <f>AH11*AI11</f>
        <v>10</v>
      </c>
      <c r="AK11" s="92">
        <f>IF(AJ11&lt;6,1,IF(AJ11&lt;12,2,IF(AJ11&lt;18,3,4)))</f>
        <v>2</v>
      </c>
    </row>
    <row r="12" spans="1:37" ht="15" x14ac:dyDescent="0.2">
      <c r="A12" s="61">
        <v>5</v>
      </c>
      <c r="B12" s="65" t="s">
        <v>39</v>
      </c>
      <c r="C12" s="30">
        <v>8249.25</v>
      </c>
      <c r="D12" s="12">
        <v>2548</v>
      </c>
      <c r="E12" s="13">
        <f>D12/C12</f>
        <v>0.30887656453616996</v>
      </c>
      <c r="F12" s="31">
        <f>IF(E12&lt;10%,1,IF(E12&lt;40%,2,IF(E12&lt;60%,3,4)))</f>
        <v>2</v>
      </c>
      <c r="G12" s="39">
        <v>846</v>
      </c>
      <c r="H12" s="13">
        <f>G12/D12</f>
        <v>0.33202511773940346</v>
      </c>
      <c r="I12" s="31">
        <f>IF(H12&lt;10%,4,IF(H12&lt;20%,3,IF(H12&lt;40%,2,1)))</f>
        <v>2</v>
      </c>
      <c r="J12" s="17">
        <v>2644</v>
      </c>
      <c r="K12" s="4">
        <v>1736</v>
      </c>
      <c r="L12" s="4">
        <f>J12-K12</f>
        <v>908</v>
      </c>
      <c r="M12" s="4"/>
      <c r="N12" s="16">
        <v>2874</v>
      </c>
      <c r="O12" s="50">
        <v>280</v>
      </c>
      <c r="P12" s="13">
        <f>O12/N12</f>
        <v>9.7425191370911615E-2</v>
      </c>
      <c r="Q12" s="31">
        <f>IF(P12&lt;3%,1,IF(P12&lt;7%,2,IF(P12&lt;20%,3,4)))</f>
        <v>3</v>
      </c>
      <c r="R12" s="17">
        <v>46</v>
      </c>
      <c r="S12" s="13">
        <f>R12/D12</f>
        <v>1.8053375196232339E-2</v>
      </c>
      <c r="T12" s="16">
        <f>IF(S12&lt;3%,4,IF(S12&lt;5%,3,IF(S12&lt;15%,2,1)))</f>
        <v>4</v>
      </c>
      <c r="U12" s="50">
        <v>16.09</v>
      </c>
      <c r="V12" s="14">
        <f>U12/D12</f>
        <v>6.3147566718995286E-3</v>
      </c>
      <c r="W12" s="31">
        <f>IF(V12&lt;0.7%,4,IF(V12&lt;1.5%,3,IF(V12&lt;3%,2,1)))</f>
        <v>4</v>
      </c>
      <c r="X12" s="24">
        <f>(F12+I12+Q12+W12)/4</f>
        <v>2.75</v>
      </c>
      <c r="Y12" s="55">
        <f>IF(X12&lt;1.5,1,IF(X12&lt;2.5,2,IF(X12&lt;3.5,3,4)))</f>
        <v>3</v>
      </c>
      <c r="Z12" s="17">
        <v>2</v>
      </c>
      <c r="AA12" s="16">
        <f>Z12*Y12</f>
        <v>6</v>
      </c>
      <c r="AB12" s="55">
        <f>IF(AA12&lt;3,1,IF(AA12&lt;5,2,IF(AA12&lt;12,3,4)))</f>
        <v>3</v>
      </c>
      <c r="AC12" s="55" t="s">
        <v>40</v>
      </c>
      <c r="AD12" s="22" t="s">
        <v>41</v>
      </c>
      <c r="AE12" s="66">
        <f>AB12</f>
        <v>3</v>
      </c>
      <c r="AF12" s="17"/>
      <c r="AG12" s="4"/>
      <c r="AH12" s="4">
        <v>2</v>
      </c>
      <c r="AI12" s="4">
        <v>5</v>
      </c>
      <c r="AJ12" s="4">
        <f>AH12*AI12</f>
        <v>10</v>
      </c>
      <c r="AK12" s="92">
        <f>IF(AJ12&lt;6,1,IF(AJ12&lt;12,2,IF(AJ12&lt;18,3,4)))</f>
        <v>2</v>
      </c>
    </row>
    <row r="13" spans="1:37" ht="15" x14ac:dyDescent="0.2">
      <c r="A13" s="61">
        <v>6</v>
      </c>
      <c r="B13" s="65" t="s">
        <v>42</v>
      </c>
      <c r="C13" s="30">
        <v>15254.96</v>
      </c>
      <c r="D13" s="12">
        <v>9425</v>
      </c>
      <c r="E13" s="13">
        <f>D13/C13</f>
        <v>0.61783183961151</v>
      </c>
      <c r="F13" s="31">
        <f>IF(E13&lt;10%,1,IF(E13&lt;40%,2,IF(E13&lt;60%,3,4)))</f>
        <v>4</v>
      </c>
      <c r="G13" s="39">
        <v>799</v>
      </c>
      <c r="H13" s="13">
        <f>G13/D13</f>
        <v>8.4774535809018572E-2</v>
      </c>
      <c r="I13" s="31">
        <f>IF(H13&lt;10%,4,IF(H13&lt;20%,3,IF(H13&lt;40%,2,1)))</f>
        <v>4</v>
      </c>
      <c r="J13" s="17">
        <v>5194</v>
      </c>
      <c r="K13" s="4">
        <v>3681</v>
      </c>
      <c r="L13" s="4">
        <f>J13-K13</f>
        <v>1513</v>
      </c>
      <c r="M13" s="4"/>
      <c r="N13" s="16">
        <v>10046</v>
      </c>
      <c r="O13" s="50">
        <v>564</v>
      </c>
      <c r="P13" s="13">
        <f>O13/N13</f>
        <v>5.6141747959386819E-2</v>
      </c>
      <c r="Q13" s="31">
        <f>IF(P13&lt;3%,1,IF(P13&lt;7%,2,IF(P13&lt;20%,3,4)))</f>
        <v>2</v>
      </c>
      <c r="R13" s="17">
        <v>57</v>
      </c>
      <c r="S13" s="13">
        <f>R13/D13</f>
        <v>6.0477453580901853E-3</v>
      </c>
      <c r="T13" s="16">
        <f>IF(S13&lt;3%,4,IF(S13&lt;5%,3,IF(S13&lt;15%,2,1)))</f>
        <v>4</v>
      </c>
      <c r="U13" s="50">
        <v>8.02</v>
      </c>
      <c r="V13" s="14">
        <f>U13/D13</f>
        <v>8.5092838196286469E-4</v>
      </c>
      <c r="W13" s="31">
        <f>IF(V13&lt;0.7%,4,IF(V13&lt;1.5%,3,IF(V13&lt;3%,2,1)))</f>
        <v>4</v>
      </c>
      <c r="X13" s="24">
        <f>(F13+I13+Q13+W13)/4</f>
        <v>3.5</v>
      </c>
      <c r="Y13" s="55">
        <f>IF(X13&lt;1.5,1,IF(X13&lt;2.5,2,IF(X13&lt;3.5,3,4)))</f>
        <v>4</v>
      </c>
      <c r="Z13" s="17">
        <v>3</v>
      </c>
      <c r="AA13" s="16">
        <f>Z13*Y13</f>
        <v>12</v>
      </c>
      <c r="AB13" s="55">
        <f>IF(AA13&lt;3,1,IF(AA13&lt;5,2,IF(AA13&lt;12,3,4)))</f>
        <v>4</v>
      </c>
      <c r="AC13" s="55">
        <v>1</v>
      </c>
      <c r="AD13" s="22">
        <f>AB13-AC13</f>
        <v>3</v>
      </c>
      <c r="AE13" s="59">
        <f>IF(AD13&lt;0,1,IF(AD13&lt;1,2,IF(AD13=1,3,4)))</f>
        <v>4</v>
      </c>
      <c r="AF13" s="17"/>
      <c r="AG13" s="4"/>
      <c r="AH13" s="4">
        <v>2</v>
      </c>
      <c r="AI13" s="4">
        <v>7</v>
      </c>
      <c r="AJ13" s="4">
        <f>AH13*AI13</f>
        <v>14</v>
      </c>
      <c r="AK13" s="93">
        <f>IF(AJ13&lt;6,1,IF(AJ13&lt;12,2,IF(AJ13&lt;18,3,4)))</f>
        <v>3</v>
      </c>
    </row>
    <row r="14" spans="1:37" ht="15" x14ac:dyDescent="0.2">
      <c r="A14" s="61">
        <v>7</v>
      </c>
      <c r="B14" s="65" t="s">
        <v>43</v>
      </c>
      <c r="C14" s="30">
        <v>7544.51</v>
      </c>
      <c r="D14" s="12">
        <v>468</v>
      </c>
      <c r="E14" s="13">
        <f>D14/C14</f>
        <v>6.2031861578816912E-2</v>
      </c>
      <c r="F14" s="31">
        <f>IF(E14&lt;10%,1,IF(E14&lt;40%,2,IF(E14&lt;60%,3,4)))</f>
        <v>1</v>
      </c>
      <c r="G14" s="39">
        <v>0</v>
      </c>
      <c r="H14" s="13">
        <f>G14/D14</f>
        <v>0</v>
      </c>
      <c r="I14" s="31">
        <f>IF(H14&lt;10%,4,IF(H14&lt;20%,3,IF(H14&lt;40%,2,1)))</f>
        <v>4</v>
      </c>
      <c r="J14" s="17">
        <v>568</v>
      </c>
      <c r="K14" s="4">
        <v>457</v>
      </c>
      <c r="L14" s="4">
        <f>J14-K14</f>
        <v>111</v>
      </c>
      <c r="M14" s="4"/>
      <c r="N14" s="16">
        <v>529</v>
      </c>
      <c r="O14" s="50">
        <v>3</v>
      </c>
      <c r="P14" s="13">
        <f>O14/N14</f>
        <v>5.6710775047258983E-3</v>
      </c>
      <c r="Q14" s="31">
        <f>IF(P14&lt;3%,1,IF(P14&lt;7%,2,IF(P14&lt;20%,3,4)))</f>
        <v>1</v>
      </c>
      <c r="R14" s="17">
        <v>58</v>
      </c>
      <c r="S14" s="13">
        <f>R14/D14</f>
        <v>0.12393162393162394</v>
      </c>
      <c r="T14" s="16">
        <f>IF(S14&lt;3%,4,IF(S14&lt;5%,3,IF(S14&lt;15%,2,1)))</f>
        <v>2</v>
      </c>
      <c r="U14" s="50">
        <v>91.33</v>
      </c>
      <c r="V14" s="14">
        <f>U14/D14</f>
        <v>0.19514957264957264</v>
      </c>
      <c r="W14" s="31">
        <f>IF(V14&lt;0.7%,4,IF(V14&lt;1.5%,3,IF(V14&lt;3%,2,1)))</f>
        <v>1</v>
      </c>
      <c r="X14" s="24">
        <f>(F14+I14+Q14+W14)/4</f>
        <v>1.75</v>
      </c>
      <c r="Y14" s="55">
        <f>IF(X14&lt;1.5,1,IF(X14&lt;2.5,2,IF(X14&lt;3.5,3,4)))</f>
        <v>2</v>
      </c>
      <c r="Z14" s="17">
        <v>1</v>
      </c>
      <c r="AA14" s="16">
        <f>Z14*Y14</f>
        <v>2</v>
      </c>
      <c r="AB14" s="55">
        <f>IF(AA14&lt;3,1,IF(AA14&lt;5,2,IF(AA14&lt;12,3,4)))</f>
        <v>1</v>
      </c>
      <c r="AC14" s="55">
        <v>1</v>
      </c>
      <c r="AD14" s="22">
        <f>AB14-AC14</f>
        <v>0</v>
      </c>
      <c r="AE14" s="57">
        <f>IF(AD14&lt;0,1,IF(AD14&lt;1,2,IF(AD14=1,3,4)))</f>
        <v>2</v>
      </c>
      <c r="AF14" s="17"/>
      <c r="AG14" s="4"/>
      <c r="AH14" s="4">
        <v>2</v>
      </c>
      <c r="AI14" s="4">
        <v>5</v>
      </c>
      <c r="AJ14" s="4">
        <f>AH14*AI14</f>
        <v>10</v>
      </c>
      <c r="AK14" s="92">
        <f>IF(AJ14&lt;6,1,IF(AJ14&lt;12,2,IF(AJ14&lt;18,3,4)))</f>
        <v>2</v>
      </c>
    </row>
    <row r="15" spans="1:37" ht="15" x14ac:dyDescent="0.2">
      <c r="A15" s="81">
        <v>8</v>
      </c>
      <c r="B15" s="83" t="s">
        <v>44</v>
      </c>
      <c r="C15" s="30" t="s">
        <v>79</v>
      </c>
      <c r="D15" s="12"/>
      <c r="E15" s="13"/>
      <c r="F15" s="31"/>
      <c r="G15" s="39"/>
      <c r="H15" s="13"/>
      <c r="I15" s="31"/>
      <c r="J15" s="17"/>
      <c r="K15" s="4"/>
      <c r="L15" s="4"/>
      <c r="M15" s="4"/>
      <c r="N15" s="16"/>
      <c r="O15" s="50"/>
      <c r="P15" s="13"/>
      <c r="Q15" s="31"/>
      <c r="R15" s="17"/>
      <c r="S15" s="13"/>
      <c r="T15" s="16"/>
      <c r="U15" s="50"/>
      <c r="V15" s="14"/>
      <c r="W15" s="31"/>
      <c r="X15" s="24"/>
      <c r="Y15" s="55"/>
      <c r="Z15" s="17"/>
      <c r="AA15" s="16"/>
      <c r="AB15" s="55"/>
      <c r="AC15" s="55"/>
      <c r="AD15" s="22"/>
      <c r="AE15" s="88"/>
      <c r="AF15" s="17"/>
      <c r="AG15" s="4"/>
      <c r="AH15" s="4"/>
      <c r="AI15" s="4">
        <v>5</v>
      </c>
      <c r="AJ15" s="4"/>
      <c r="AK15" s="4"/>
    </row>
    <row r="16" spans="1:37" ht="15" x14ac:dyDescent="0.2">
      <c r="A16" s="61">
        <v>9</v>
      </c>
      <c r="B16" s="65" t="s">
        <v>45</v>
      </c>
      <c r="C16" s="30">
        <v>13032.67</v>
      </c>
      <c r="D16" s="12">
        <v>8468</v>
      </c>
      <c r="E16" s="13">
        <f t="shared" ref="E16:E33" si="0">D16/C16</f>
        <v>0.64975173928289442</v>
      </c>
      <c r="F16" s="31">
        <f t="shared" ref="F16:F33" si="1">IF(E16&lt;10%,1,IF(E16&lt;40%,2,IF(E16&lt;60%,3,4)))</f>
        <v>4</v>
      </c>
      <c r="G16" s="39">
        <v>656</v>
      </c>
      <c r="H16" s="13">
        <f t="shared" ref="H16:H33" si="2">G16/D16</f>
        <v>7.7468115257439768E-2</v>
      </c>
      <c r="I16" s="31">
        <f t="shared" ref="I16:I33" si="3">IF(H16&lt;10%,4,IF(H16&lt;20%,3,IF(H16&lt;40%,2,1)))</f>
        <v>4</v>
      </c>
      <c r="J16" s="17">
        <v>4386</v>
      </c>
      <c r="K16" s="4">
        <v>3300</v>
      </c>
      <c r="L16" s="4">
        <f t="shared" ref="L16:L33" si="4">J16-K16</f>
        <v>1086</v>
      </c>
      <c r="M16" s="4"/>
      <c r="N16" s="16">
        <v>9109</v>
      </c>
      <c r="O16" s="50">
        <v>481</v>
      </c>
      <c r="P16" s="13">
        <f t="shared" ref="P16:P33" si="5">O16/N16</f>
        <v>5.2804918212756617E-2</v>
      </c>
      <c r="Q16" s="31">
        <f t="shared" ref="Q16:Q33" si="6">IF(P16&lt;3%,1,IF(P16&lt;7%,2,IF(P16&lt;20%,3,4)))</f>
        <v>2</v>
      </c>
      <c r="R16" s="17">
        <v>160</v>
      </c>
      <c r="S16" s="13">
        <f t="shared" ref="S16:S33" si="7">R16/D16</f>
        <v>1.8894662257912139E-2</v>
      </c>
      <c r="T16" s="16">
        <f t="shared" ref="T16:T33" si="8">IF(S16&lt;3%,4,IF(S16&lt;5%,3,IF(S16&lt;15%,2,1)))</f>
        <v>4</v>
      </c>
      <c r="U16" s="50">
        <v>25.74</v>
      </c>
      <c r="V16" s="14">
        <f t="shared" ref="V16:V33" si="9">U16/D16</f>
        <v>3.0396787907416155E-3</v>
      </c>
      <c r="W16" s="31">
        <f t="shared" ref="W16:W33" si="10">IF(V16&lt;0.7%,4,IF(V16&lt;1.5%,3,IF(V16&lt;3%,2,1)))</f>
        <v>4</v>
      </c>
      <c r="X16" s="24">
        <f t="shared" ref="X16:X33" si="11">(F16+I16+Q16+W16)/4</f>
        <v>3.5</v>
      </c>
      <c r="Y16" s="55">
        <f t="shared" ref="Y16:Y33" si="12">IF(X16&lt;1.5,1,IF(X16&lt;2.5,2,IF(X16&lt;3.5,3,4)))</f>
        <v>4</v>
      </c>
      <c r="Z16" s="17">
        <v>3</v>
      </c>
      <c r="AA16" s="16">
        <f t="shared" ref="AA16:AA33" si="13">Z16*Y16</f>
        <v>12</v>
      </c>
      <c r="AB16" s="55">
        <f t="shared" ref="AB16:AB33" si="14">IF(AA16&lt;3,1,IF(AA16&lt;5,2,IF(AA16&lt;12,3,4)))</f>
        <v>4</v>
      </c>
      <c r="AC16" s="55">
        <v>1</v>
      </c>
      <c r="AD16" s="22">
        <f t="shared" ref="AD16:AD33" si="15">AB16-AC16</f>
        <v>3</v>
      </c>
      <c r="AE16" s="59">
        <f t="shared" ref="AE16:AE31" si="16">IF(AD16&lt;0,1,IF(AD16&lt;1,2,IF(AD16=1,3,4)))</f>
        <v>4</v>
      </c>
      <c r="AF16" s="17"/>
      <c r="AG16" s="4"/>
      <c r="AH16" s="4">
        <v>2</v>
      </c>
      <c r="AI16" s="4">
        <v>6</v>
      </c>
      <c r="AJ16" s="4">
        <f t="shared" ref="AJ16:AJ33" si="17">AH16*AI16</f>
        <v>12</v>
      </c>
      <c r="AK16" s="93">
        <f t="shared" ref="AK16:AK33" si="18">IF(AJ16&lt;6,1,IF(AJ16&lt;12,2,IF(AJ16&lt;18,3,4)))</f>
        <v>3</v>
      </c>
    </row>
    <row r="17" spans="1:37" ht="15" x14ac:dyDescent="0.2">
      <c r="A17" s="61">
        <v>10</v>
      </c>
      <c r="B17" s="65" t="s">
        <v>46</v>
      </c>
      <c r="C17" s="30">
        <v>10485.299999999999</v>
      </c>
      <c r="D17" s="12">
        <v>7515</v>
      </c>
      <c r="E17" s="13">
        <f t="shared" si="0"/>
        <v>0.71671769048095912</v>
      </c>
      <c r="F17" s="31">
        <f t="shared" si="1"/>
        <v>4</v>
      </c>
      <c r="G17" s="40">
        <v>0</v>
      </c>
      <c r="H17" s="13">
        <f t="shared" si="2"/>
        <v>0</v>
      </c>
      <c r="I17" s="31">
        <f t="shared" si="3"/>
        <v>4</v>
      </c>
      <c r="J17" s="17">
        <v>2631</v>
      </c>
      <c r="K17" s="4"/>
      <c r="L17" s="4">
        <f t="shared" si="4"/>
        <v>2631</v>
      </c>
      <c r="M17" s="4"/>
      <c r="N17" s="16">
        <v>7952</v>
      </c>
      <c r="O17" s="50">
        <v>89</v>
      </c>
      <c r="P17" s="13">
        <f t="shared" si="5"/>
        <v>1.1192152917505031E-2</v>
      </c>
      <c r="Q17" s="31">
        <f t="shared" si="6"/>
        <v>1</v>
      </c>
      <c r="R17" s="17">
        <v>348</v>
      </c>
      <c r="S17" s="13">
        <f t="shared" si="7"/>
        <v>4.6307385229540921E-2</v>
      </c>
      <c r="T17" s="16">
        <f t="shared" si="8"/>
        <v>3</v>
      </c>
      <c r="U17" s="50">
        <v>74.33</v>
      </c>
      <c r="V17" s="14">
        <f t="shared" si="9"/>
        <v>9.8908848968729205E-3</v>
      </c>
      <c r="W17" s="31">
        <f t="shared" si="10"/>
        <v>3</v>
      </c>
      <c r="X17" s="24">
        <f t="shared" si="11"/>
        <v>3</v>
      </c>
      <c r="Y17" s="55">
        <f t="shared" si="12"/>
        <v>3</v>
      </c>
      <c r="Z17" s="17">
        <v>4</v>
      </c>
      <c r="AA17" s="16">
        <f t="shared" si="13"/>
        <v>12</v>
      </c>
      <c r="AB17" s="55">
        <f t="shared" si="14"/>
        <v>4</v>
      </c>
      <c r="AC17" s="55">
        <v>1</v>
      </c>
      <c r="AD17" s="22">
        <f t="shared" si="15"/>
        <v>3</v>
      </c>
      <c r="AE17" s="59">
        <f t="shared" si="16"/>
        <v>4</v>
      </c>
      <c r="AF17" s="17"/>
      <c r="AG17" s="4"/>
      <c r="AH17" s="4">
        <v>2</v>
      </c>
      <c r="AI17" s="4">
        <v>7</v>
      </c>
      <c r="AJ17" s="4">
        <f t="shared" si="17"/>
        <v>14</v>
      </c>
      <c r="AK17" s="93">
        <f t="shared" si="18"/>
        <v>3</v>
      </c>
    </row>
    <row r="18" spans="1:37" ht="15" x14ac:dyDescent="0.2">
      <c r="A18" s="61">
        <v>11</v>
      </c>
      <c r="B18" s="65" t="s">
        <v>47</v>
      </c>
      <c r="C18" s="30">
        <v>15990.05</v>
      </c>
      <c r="D18" s="12">
        <v>9410</v>
      </c>
      <c r="E18" s="13">
        <f t="shared" si="0"/>
        <v>0.5884909678206135</v>
      </c>
      <c r="F18" s="31">
        <f t="shared" si="1"/>
        <v>3</v>
      </c>
      <c r="G18" s="39">
        <v>707</v>
      </c>
      <c r="H18" s="13">
        <f t="shared" si="2"/>
        <v>7.5132837407013819E-2</v>
      </c>
      <c r="I18" s="31">
        <f t="shared" si="3"/>
        <v>4</v>
      </c>
      <c r="J18" s="17">
        <v>5171</v>
      </c>
      <c r="K18" s="4"/>
      <c r="L18" s="4">
        <f t="shared" si="4"/>
        <v>5171</v>
      </c>
      <c r="M18" s="4"/>
      <c r="N18" s="16">
        <v>10111</v>
      </c>
      <c r="O18" s="50">
        <v>299</v>
      </c>
      <c r="P18" s="13">
        <f t="shared" si="5"/>
        <v>2.9571753535753139E-2</v>
      </c>
      <c r="Q18" s="31">
        <f t="shared" si="6"/>
        <v>1</v>
      </c>
      <c r="R18" s="17">
        <v>402</v>
      </c>
      <c r="S18" s="13">
        <f t="shared" si="7"/>
        <v>4.2720510095642934E-2</v>
      </c>
      <c r="T18" s="16">
        <f t="shared" si="8"/>
        <v>3</v>
      </c>
      <c r="U18" s="50">
        <v>29.55</v>
      </c>
      <c r="V18" s="14">
        <f t="shared" si="9"/>
        <v>3.1402763018065888E-3</v>
      </c>
      <c r="W18" s="31">
        <f t="shared" si="10"/>
        <v>4</v>
      </c>
      <c r="X18" s="24">
        <f t="shared" si="11"/>
        <v>3</v>
      </c>
      <c r="Y18" s="55">
        <f t="shared" si="12"/>
        <v>3</v>
      </c>
      <c r="Z18" s="17">
        <v>4</v>
      </c>
      <c r="AA18" s="16">
        <f t="shared" si="13"/>
        <v>12</v>
      </c>
      <c r="AB18" s="55">
        <f t="shared" si="14"/>
        <v>4</v>
      </c>
      <c r="AC18" s="55">
        <v>2</v>
      </c>
      <c r="AD18" s="22">
        <f t="shared" si="15"/>
        <v>2</v>
      </c>
      <c r="AE18" s="59">
        <f t="shared" si="16"/>
        <v>4</v>
      </c>
      <c r="AF18" s="17"/>
      <c r="AG18" s="4"/>
      <c r="AH18" s="4">
        <v>2</v>
      </c>
      <c r="AI18" s="4">
        <v>7</v>
      </c>
      <c r="AJ18" s="4">
        <f t="shared" si="17"/>
        <v>14</v>
      </c>
      <c r="AK18" s="93">
        <f t="shared" si="18"/>
        <v>3</v>
      </c>
    </row>
    <row r="19" spans="1:37" ht="15" x14ac:dyDescent="0.2">
      <c r="A19" s="61">
        <v>12</v>
      </c>
      <c r="B19" s="65" t="s">
        <v>48</v>
      </c>
      <c r="C19" s="30">
        <v>14508.82</v>
      </c>
      <c r="D19" s="12">
        <v>11198</v>
      </c>
      <c r="E19" s="13">
        <f t="shared" si="0"/>
        <v>0.77180639087120806</v>
      </c>
      <c r="F19" s="31">
        <f t="shared" si="1"/>
        <v>4</v>
      </c>
      <c r="G19" s="39">
        <v>57</v>
      </c>
      <c r="H19" s="13">
        <f t="shared" si="2"/>
        <v>5.0901946776210037E-3</v>
      </c>
      <c r="I19" s="31">
        <f t="shared" si="3"/>
        <v>4</v>
      </c>
      <c r="J19" s="17">
        <v>3666</v>
      </c>
      <c r="K19" s="4">
        <v>2205</v>
      </c>
      <c r="L19" s="4">
        <f t="shared" si="4"/>
        <v>1461</v>
      </c>
      <c r="M19" s="4"/>
      <c r="N19" s="16">
        <v>11729</v>
      </c>
      <c r="O19" s="50">
        <v>514</v>
      </c>
      <c r="P19" s="13">
        <f t="shared" si="5"/>
        <v>4.382300281353909E-2</v>
      </c>
      <c r="Q19" s="31">
        <f t="shared" si="6"/>
        <v>2</v>
      </c>
      <c r="R19" s="17">
        <v>17</v>
      </c>
      <c r="S19" s="13">
        <f t="shared" si="7"/>
        <v>1.5181282371852117E-3</v>
      </c>
      <c r="T19" s="16">
        <f t="shared" si="8"/>
        <v>4</v>
      </c>
      <c r="U19" s="50">
        <v>8.6999999999999993</v>
      </c>
      <c r="V19" s="14">
        <f t="shared" si="9"/>
        <v>7.7692445079478476E-4</v>
      </c>
      <c r="W19" s="31">
        <f t="shared" si="10"/>
        <v>4</v>
      </c>
      <c r="X19" s="24">
        <f t="shared" si="11"/>
        <v>3.5</v>
      </c>
      <c r="Y19" s="55">
        <f t="shared" si="12"/>
        <v>4</v>
      </c>
      <c r="Z19" s="17">
        <v>4</v>
      </c>
      <c r="AA19" s="16">
        <f t="shared" si="13"/>
        <v>16</v>
      </c>
      <c r="AB19" s="55">
        <f t="shared" si="14"/>
        <v>4</v>
      </c>
      <c r="AC19" s="55">
        <v>2</v>
      </c>
      <c r="AD19" s="22">
        <f t="shared" si="15"/>
        <v>2</v>
      </c>
      <c r="AE19" s="59">
        <f t="shared" si="16"/>
        <v>4</v>
      </c>
      <c r="AF19" s="17"/>
      <c r="AG19" s="4"/>
      <c r="AH19" s="4">
        <v>2</v>
      </c>
      <c r="AI19" s="4">
        <v>7</v>
      </c>
      <c r="AJ19" s="4">
        <f t="shared" si="17"/>
        <v>14</v>
      </c>
      <c r="AK19" s="93">
        <f t="shared" si="18"/>
        <v>3</v>
      </c>
    </row>
    <row r="20" spans="1:37" ht="15" x14ac:dyDescent="0.2">
      <c r="A20" s="61">
        <v>13</v>
      </c>
      <c r="B20" s="65" t="s">
        <v>49</v>
      </c>
      <c r="C20" s="30">
        <v>4316.6400000000003</v>
      </c>
      <c r="D20" s="12">
        <v>697</v>
      </c>
      <c r="E20" s="13">
        <f t="shared" si="0"/>
        <v>0.16146817895400126</v>
      </c>
      <c r="F20" s="31">
        <f t="shared" si="1"/>
        <v>2</v>
      </c>
      <c r="G20" s="39">
        <v>59</v>
      </c>
      <c r="H20" s="13">
        <f t="shared" si="2"/>
        <v>8.4648493543758974E-2</v>
      </c>
      <c r="I20" s="31">
        <f t="shared" si="3"/>
        <v>4</v>
      </c>
      <c r="J20" s="17">
        <v>792</v>
      </c>
      <c r="K20" s="4">
        <v>403</v>
      </c>
      <c r="L20" s="4">
        <f t="shared" si="4"/>
        <v>389</v>
      </c>
      <c r="M20" s="4"/>
      <c r="N20" s="16">
        <v>792</v>
      </c>
      <c r="O20" s="50">
        <v>0</v>
      </c>
      <c r="P20" s="13">
        <f t="shared" si="5"/>
        <v>0</v>
      </c>
      <c r="Q20" s="31">
        <f t="shared" si="6"/>
        <v>1</v>
      </c>
      <c r="R20" s="17">
        <v>95</v>
      </c>
      <c r="S20" s="13">
        <f t="shared" si="7"/>
        <v>0.13629842180774748</v>
      </c>
      <c r="T20" s="16">
        <f t="shared" si="8"/>
        <v>2</v>
      </c>
      <c r="U20" s="50">
        <v>91.11</v>
      </c>
      <c r="V20" s="14">
        <f t="shared" si="9"/>
        <v>0.13071736011477761</v>
      </c>
      <c r="W20" s="31">
        <f t="shared" si="10"/>
        <v>1</v>
      </c>
      <c r="X20" s="24">
        <f t="shared" si="11"/>
        <v>2</v>
      </c>
      <c r="Y20" s="55">
        <f t="shared" si="12"/>
        <v>2</v>
      </c>
      <c r="Z20" s="17">
        <v>3</v>
      </c>
      <c r="AA20" s="16">
        <f t="shared" si="13"/>
        <v>6</v>
      </c>
      <c r="AB20" s="55">
        <f t="shared" si="14"/>
        <v>3</v>
      </c>
      <c r="AC20" s="55">
        <v>1</v>
      </c>
      <c r="AD20" s="22">
        <f t="shared" si="15"/>
        <v>2</v>
      </c>
      <c r="AE20" s="59">
        <f t="shared" si="16"/>
        <v>4</v>
      </c>
      <c r="AF20" s="17"/>
      <c r="AG20" s="4"/>
      <c r="AH20" s="4">
        <v>2</v>
      </c>
      <c r="AI20" s="4">
        <v>6</v>
      </c>
      <c r="AJ20" s="4">
        <f t="shared" si="17"/>
        <v>12</v>
      </c>
      <c r="AK20" s="93">
        <f t="shared" si="18"/>
        <v>3</v>
      </c>
    </row>
    <row r="21" spans="1:37" ht="15" x14ac:dyDescent="0.2">
      <c r="A21" s="61">
        <v>14</v>
      </c>
      <c r="B21" s="65" t="s">
        <v>50</v>
      </c>
      <c r="C21" s="30">
        <v>9427.44</v>
      </c>
      <c r="D21" s="12">
        <v>5159</v>
      </c>
      <c r="E21" s="13">
        <f t="shared" si="0"/>
        <v>0.5472323345468123</v>
      </c>
      <c r="F21" s="31">
        <f t="shared" si="1"/>
        <v>3</v>
      </c>
      <c r="G21" s="39">
        <v>532</v>
      </c>
      <c r="H21" s="13">
        <f t="shared" si="2"/>
        <v>0.10312075983717775</v>
      </c>
      <c r="I21" s="31">
        <f t="shared" si="3"/>
        <v>3</v>
      </c>
      <c r="J21" s="17">
        <v>3792</v>
      </c>
      <c r="K21" s="4">
        <v>2832</v>
      </c>
      <c r="L21" s="4">
        <f t="shared" si="4"/>
        <v>960</v>
      </c>
      <c r="M21" s="4"/>
      <c r="N21" s="16">
        <v>5692</v>
      </c>
      <c r="O21" s="50">
        <v>329</v>
      </c>
      <c r="P21" s="13">
        <f t="shared" si="5"/>
        <v>5.7800421644413215E-2</v>
      </c>
      <c r="Q21" s="31">
        <f t="shared" si="6"/>
        <v>2</v>
      </c>
      <c r="R21" s="17">
        <v>204</v>
      </c>
      <c r="S21" s="13">
        <f t="shared" si="7"/>
        <v>3.9542547005233575E-2</v>
      </c>
      <c r="T21" s="16">
        <f t="shared" si="8"/>
        <v>3</v>
      </c>
      <c r="U21" s="50">
        <v>34.44</v>
      </c>
      <c r="V21" s="14">
        <f t="shared" si="9"/>
        <v>6.675712347354138E-3</v>
      </c>
      <c r="W21" s="31">
        <f t="shared" si="10"/>
        <v>4</v>
      </c>
      <c r="X21" s="24">
        <f t="shared" si="11"/>
        <v>3</v>
      </c>
      <c r="Y21" s="55">
        <f t="shared" si="12"/>
        <v>3</v>
      </c>
      <c r="Z21" s="17">
        <v>3</v>
      </c>
      <c r="AA21" s="16">
        <f t="shared" si="13"/>
        <v>9</v>
      </c>
      <c r="AB21" s="55">
        <f t="shared" si="14"/>
        <v>3</v>
      </c>
      <c r="AC21" s="55">
        <v>2</v>
      </c>
      <c r="AD21" s="22">
        <f t="shared" si="15"/>
        <v>1</v>
      </c>
      <c r="AE21" s="66">
        <f t="shared" si="16"/>
        <v>3</v>
      </c>
      <c r="AF21" s="17"/>
      <c r="AG21" s="4"/>
      <c r="AH21" s="4">
        <v>2</v>
      </c>
      <c r="AI21" s="4">
        <v>6</v>
      </c>
      <c r="AJ21" s="4">
        <f t="shared" si="17"/>
        <v>12</v>
      </c>
      <c r="AK21" s="93">
        <f t="shared" si="18"/>
        <v>3</v>
      </c>
    </row>
    <row r="22" spans="1:37" ht="15" x14ac:dyDescent="0.2">
      <c r="A22" s="61">
        <v>15</v>
      </c>
      <c r="B22" s="65" t="s">
        <v>51</v>
      </c>
      <c r="C22" s="30">
        <v>4712.68</v>
      </c>
      <c r="D22" s="12">
        <v>2838</v>
      </c>
      <c r="E22" s="13">
        <f t="shared" si="0"/>
        <v>0.60220511471179872</v>
      </c>
      <c r="F22" s="31">
        <f t="shared" si="1"/>
        <v>4</v>
      </c>
      <c r="G22" s="39">
        <v>40</v>
      </c>
      <c r="H22" s="13">
        <f t="shared" si="2"/>
        <v>1.4094432699083862E-2</v>
      </c>
      <c r="I22" s="31">
        <f t="shared" si="3"/>
        <v>4</v>
      </c>
      <c r="J22" s="17">
        <v>1857</v>
      </c>
      <c r="K22" s="4">
        <v>977</v>
      </c>
      <c r="L22" s="4">
        <f t="shared" si="4"/>
        <v>880</v>
      </c>
      <c r="M22" s="4"/>
      <c r="N22" s="16">
        <v>3078</v>
      </c>
      <c r="O22" s="50">
        <v>27</v>
      </c>
      <c r="P22" s="13">
        <f t="shared" si="5"/>
        <v>8.771929824561403E-3</v>
      </c>
      <c r="Q22" s="31">
        <f t="shared" si="6"/>
        <v>1</v>
      </c>
      <c r="R22" s="17">
        <v>213</v>
      </c>
      <c r="S22" s="13">
        <f t="shared" si="7"/>
        <v>7.5052854122621568E-2</v>
      </c>
      <c r="T22" s="16">
        <f t="shared" si="8"/>
        <v>2</v>
      </c>
      <c r="U22" s="50">
        <v>62</v>
      </c>
      <c r="V22" s="14">
        <f t="shared" si="9"/>
        <v>2.1846370683579985E-2</v>
      </c>
      <c r="W22" s="31">
        <f t="shared" si="10"/>
        <v>2</v>
      </c>
      <c r="X22" s="24">
        <f t="shared" si="11"/>
        <v>2.75</v>
      </c>
      <c r="Y22" s="55">
        <f t="shared" si="12"/>
        <v>3</v>
      </c>
      <c r="Z22" s="17">
        <v>3</v>
      </c>
      <c r="AA22" s="16">
        <f t="shared" si="13"/>
        <v>9</v>
      </c>
      <c r="AB22" s="55">
        <f t="shared" si="14"/>
        <v>3</v>
      </c>
      <c r="AC22" s="55">
        <v>2</v>
      </c>
      <c r="AD22" s="22">
        <f t="shared" si="15"/>
        <v>1</v>
      </c>
      <c r="AE22" s="66">
        <f t="shared" si="16"/>
        <v>3</v>
      </c>
      <c r="AF22" s="17"/>
      <c r="AG22" s="4"/>
      <c r="AH22" s="4">
        <v>2</v>
      </c>
      <c r="AI22" s="4">
        <v>7</v>
      </c>
      <c r="AJ22" s="4">
        <f t="shared" si="17"/>
        <v>14</v>
      </c>
      <c r="AK22" s="93">
        <f t="shared" si="18"/>
        <v>3</v>
      </c>
    </row>
    <row r="23" spans="1:37" ht="15" x14ac:dyDescent="0.2">
      <c r="A23" s="61">
        <v>16</v>
      </c>
      <c r="B23" s="65" t="s">
        <v>52</v>
      </c>
      <c r="C23" s="30">
        <v>18653.759999999998</v>
      </c>
      <c r="D23" s="12">
        <v>6494</v>
      </c>
      <c r="E23" s="13">
        <f t="shared" si="0"/>
        <v>0.34813356663750367</v>
      </c>
      <c r="F23" s="31">
        <f t="shared" si="1"/>
        <v>2</v>
      </c>
      <c r="G23" s="39">
        <v>1390</v>
      </c>
      <c r="H23" s="13">
        <f t="shared" si="2"/>
        <v>0.2140437326763166</v>
      </c>
      <c r="I23" s="31">
        <f t="shared" si="3"/>
        <v>2</v>
      </c>
      <c r="J23" s="17">
        <v>3420</v>
      </c>
      <c r="K23" s="4">
        <v>2334</v>
      </c>
      <c r="L23" s="4">
        <f t="shared" si="4"/>
        <v>1086</v>
      </c>
      <c r="M23" s="4"/>
      <c r="N23" s="16">
        <v>6984</v>
      </c>
      <c r="O23" s="50">
        <v>173</v>
      </c>
      <c r="P23" s="13">
        <f t="shared" si="5"/>
        <v>2.47709049255441E-2</v>
      </c>
      <c r="Q23" s="31">
        <f t="shared" si="6"/>
        <v>1</v>
      </c>
      <c r="R23" s="17">
        <v>317</v>
      </c>
      <c r="S23" s="13">
        <f t="shared" si="7"/>
        <v>4.8814290113951338E-2</v>
      </c>
      <c r="T23" s="16">
        <f t="shared" si="8"/>
        <v>3</v>
      </c>
      <c r="U23" s="50">
        <v>52.62</v>
      </c>
      <c r="V23" s="14">
        <f t="shared" si="9"/>
        <v>8.102864182322143E-3</v>
      </c>
      <c r="W23" s="31">
        <f t="shared" si="10"/>
        <v>3</v>
      </c>
      <c r="X23" s="24">
        <f t="shared" si="11"/>
        <v>2</v>
      </c>
      <c r="Y23" s="55">
        <f t="shared" si="12"/>
        <v>2</v>
      </c>
      <c r="Z23" s="17">
        <v>2</v>
      </c>
      <c r="AA23" s="16">
        <f t="shared" si="13"/>
        <v>4</v>
      </c>
      <c r="AB23" s="55">
        <f t="shared" si="14"/>
        <v>2</v>
      </c>
      <c r="AC23" s="55">
        <v>2</v>
      </c>
      <c r="AD23" s="22">
        <f t="shared" si="15"/>
        <v>0</v>
      </c>
      <c r="AE23" s="57">
        <f t="shared" si="16"/>
        <v>2</v>
      </c>
      <c r="AF23" s="17"/>
      <c r="AG23" s="4"/>
      <c r="AH23" s="4">
        <v>2</v>
      </c>
      <c r="AI23" s="4">
        <v>5</v>
      </c>
      <c r="AJ23" s="4">
        <f t="shared" si="17"/>
        <v>10</v>
      </c>
      <c r="AK23" s="92">
        <f t="shared" si="18"/>
        <v>2</v>
      </c>
    </row>
    <row r="24" spans="1:37" ht="15" x14ac:dyDescent="0.2">
      <c r="A24" s="61">
        <v>17</v>
      </c>
      <c r="B24" s="65" t="s">
        <v>53</v>
      </c>
      <c r="C24" s="30">
        <v>10455.64</v>
      </c>
      <c r="D24" s="12">
        <v>6539</v>
      </c>
      <c r="E24" s="13">
        <f t="shared" si="0"/>
        <v>0.62540408812851245</v>
      </c>
      <c r="F24" s="31">
        <f t="shared" si="1"/>
        <v>4</v>
      </c>
      <c r="G24" s="39">
        <v>803</v>
      </c>
      <c r="H24" s="13">
        <f t="shared" si="2"/>
        <v>0.1228016516286894</v>
      </c>
      <c r="I24" s="31">
        <f t="shared" si="3"/>
        <v>3</v>
      </c>
      <c r="J24" s="17">
        <v>3648</v>
      </c>
      <c r="K24" s="4">
        <v>2005</v>
      </c>
      <c r="L24" s="4">
        <f t="shared" si="4"/>
        <v>1643</v>
      </c>
      <c r="M24" s="4"/>
      <c r="N24" s="16">
        <v>7018</v>
      </c>
      <c r="O24" s="50">
        <v>433</v>
      </c>
      <c r="P24" s="13">
        <f t="shared" si="5"/>
        <v>6.1698489598176122E-2</v>
      </c>
      <c r="Q24" s="31">
        <f t="shared" si="6"/>
        <v>2</v>
      </c>
      <c r="R24" s="17">
        <v>46</v>
      </c>
      <c r="S24" s="13">
        <f t="shared" si="7"/>
        <v>7.0347147881939139E-3</v>
      </c>
      <c r="T24" s="16">
        <f t="shared" si="8"/>
        <v>4</v>
      </c>
      <c r="U24" s="50">
        <v>17.149999999999999</v>
      </c>
      <c r="V24" s="14">
        <f t="shared" si="9"/>
        <v>2.6227251873375134E-3</v>
      </c>
      <c r="W24" s="31">
        <f t="shared" si="10"/>
        <v>4</v>
      </c>
      <c r="X24" s="24">
        <f t="shared" si="11"/>
        <v>3.25</v>
      </c>
      <c r="Y24" s="55">
        <f t="shared" si="12"/>
        <v>3</v>
      </c>
      <c r="Z24" s="17">
        <v>3</v>
      </c>
      <c r="AA24" s="16">
        <f t="shared" si="13"/>
        <v>9</v>
      </c>
      <c r="AB24" s="55">
        <f t="shared" si="14"/>
        <v>3</v>
      </c>
      <c r="AC24" s="55">
        <v>2</v>
      </c>
      <c r="AD24" s="22">
        <f t="shared" si="15"/>
        <v>1</v>
      </c>
      <c r="AE24" s="66">
        <f t="shared" si="16"/>
        <v>3</v>
      </c>
      <c r="AF24" s="17"/>
      <c r="AG24" s="4"/>
      <c r="AH24" s="4">
        <v>2</v>
      </c>
      <c r="AI24" s="4">
        <v>6</v>
      </c>
      <c r="AJ24" s="4">
        <f t="shared" si="17"/>
        <v>12</v>
      </c>
      <c r="AK24" s="93">
        <f t="shared" si="18"/>
        <v>3</v>
      </c>
    </row>
    <row r="25" spans="1:37" ht="15" x14ac:dyDescent="0.2">
      <c r="A25" s="61">
        <v>18</v>
      </c>
      <c r="B25" s="65" t="s">
        <v>54</v>
      </c>
      <c r="C25" s="30">
        <v>6666.25</v>
      </c>
      <c r="D25" s="12">
        <v>3972</v>
      </c>
      <c r="E25" s="13">
        <f t="shared" si="0"/>
        <v>0.59583723982748926</v>
      </c>
      <c r="F25" s="31">
        <f t="shared" si="1"/>
        <v>3</v>
      </c>
      <c r="G25" s="39">
        <v>231</v>
      </c>
      <c r="H25" s="13">
        <f t="shared" si="2"/>
        <v>5.8157099697885198E-2</v>
      </c>
      <c r="I25" s="31">
        <f t="shared" si="3"/>
        <v>4</v>
      </c>
      <c r="J25" s="17">
        <v>2043</v>
      </c>
      <c r="K25" s="4">
        <v>1129</v>
      </c>
      <c r="L25" s="4">
        <f t="shared" si="4"/>
        <v>914</v>
      </c>
      <c r="M25" s="4"/>
      <c r="N25" s="16">
        <v>4289</v>
      </c>
      <c r="O25" s="50">
        <v>198</v>
      </c>
      <c r="P25" s="13">
        <f t="shared" si="5"/>
        <v>4.6164607134530196E-2</v>
      </c>
      <c r="Q25" s="31">
        <f t="shared" si="6"/>
        <v>2</v>
      </c>
      <c r="R25" s="17">
        <v>119</v>
      </c>
      <c r="S25" s="13">
        <f t="shared" si="7"/>
        <v>2.9959718026183284E-2</v>
      </c>
      <c r="T25" s="16">
        <f t="shared" si="8"/>
        <v>4</v>
      </c>
      <c r="U25" s="50">
        <v>8.31</v>
      </c>
      <c r="V25" s="14">
        <f t="shared" si="9"/>
        <v>2.0921450151057401E-3</v>
      </c>
      <c r="W25" s="31">
        <f t="shared" si="10"/>
        <v>4</v>
      </c>
      <c r="X25" s="24">
        <f t="shared" si="11"/>
        <v>3.25</v>
      </c>
      <c r="Y25" s="55">
        <f t="shared" si="12"/>
        <v>3</v>
      </c>
      <c r="Z25" s="17">
        <v>3</v>
      </c>
      <c r="AA25" s="16">
        <f t="shared" si="13"/>
        <v>9</v>
      </c>
      <c r="AB25" s="55">
        <f t="shared" si="14"/>
        <v>3</v>
      </c>
      <c r="AC25" s="55">
        <v>1</v>
      </c>
      <c r="AD25" s="22">
        <f t="shared" si="15"/>
        <v>2</v>
      </c>
      <c r="AE25" s="59">
        <f t="shared" si="16"/>
        <v>4</v>
      </c>
      <c r="AF25" s="17"/>
      <c r="AG25" s="4"/>
      <c r="AH25" s="4">
        <v>2</v>
      </c>
      <c r="AI25" s="4">
        <v>6</v>
      </c>
      <c r="AJ25" s="4">
        <f t="shared" si="17"/>
        <v>12</v>
      </c>
      <c r="AK25" s="93">
        <f t="shared" si="18"/>
        <v>3</v>
      </c>
    </row>
    <row r="26" spans="1:37" ht="15" x14ac:dyDescent="0.2">
      <c r="A26" s="61">
        <v>19</v>
      </c>
      <c r="B26" s="65" t="s">
        <v>55</v>
      </c>
      <c r="C26" s="30">
        <v>12234.14</v>
      </c>
      <c r="D26" s="12">
        <v>10221</v>
      </c>
      <c r="E26" s="13">
        <f t="shared" si="0"/>
        <v>0.83544899764102754</v>
      </c>
      <c r="F26" s="31">
        <f t="shared" si="1"/>
        <v>4</v>
      </c>
      <c r="G26" s="39">
        <v>103</v>
      </c>
      <c r="H26" s="13">
        <f t="shared" si="2"/>
        <v>1.0077291850112514E-2</v>
      </c>
      <c r="I26" s="31">
        <f t="shared" si="3"/>
        <v>4</v>
      </c>
      <c r="J26" s="17">
        <v>2427</v>
      </c>
      <c r="K26" s="4">
        <v>900</v>
      </c>
      <c r="L26" s="4">
        <f t="shared" si="4"/>
        <v>1527</v>
      </c>
      <c r="M26" s="4"/>
      <c r="N26" s="16">
        <v>10618</v>
      </c>
      <c r="O26" s="50">
        <v>269</v>
      </c>
      <c r="P26" s="13">
        <f t="shared" si="5"/>
        <v>2.533433791674515E-2</v>
      </c>
      <c r="Q26" s="31">
        <f t="shared" si="6"/>
        <v>1</v>
      </c>
      <c r="R26" s="17">
        <v>128</v>
      </c>
      <c r="S26" s="13">
        <f t="shared" si="7"/>
        <v>1.252323647392623E-2</v>
      </c>
      <c r="T26" s="16">
        <f t="shared" si="8"/>
        <v>4</v>
      </c>
      <c r="U26" s="50">
        <v>87.39</v>
      </c>
      <c r="V26" s="14">
        <f t="shared" si="9"/>
        <v>8.5500440270032292E-3</v>
      </c>
      <c r="W26" s="31">
        <f t="shared" si="10"/>
        <v>3</v>
      </c>
      <c r="X26" s="24">
        <f t="shared" si="11"/>
        <v>3</v>
      </c>
      <c r="Y26" s="55">
        <f t="shared" si="12"/>
        <v>3</v>
      </c>
      <c r="Z26" s="17">
        <v>4</v>
      </c>
      <c r="AA26" s="16">
        <f t="shared" si="13"/>
        <v>12</v>
      </c>
      <c r="AB26" s="55">
        <f t="shared" si="14"/>
        <v>4</v>
      </c>
      <c r="AC26" s="55">
        <v>2</v>
      </c>
      <c r="AD26" s="22">
        <f t="shared" si="15"/>
        <v>2</v>
      </c>
      <c r="AE26" s="59">
        <f t="shared" si="16"/>
        <v>4</v>
      </c>
      <c r="AF26" s="17"/>
      <c r="AG26" s="4"/>
      <c r="AH26" s="4">
        <v>2</v>
      </c>
      <c r="AI26" s="4">
        <v>7</v>
      </c>
      <c r="AJ26" s="4">
        <f t="shared" si="17"/>
        <v>14</v>
      </c>
      <c r="AK26" s="93">
        <f t="shared" si="18"/>
        <v>3</v>
      </c>
    </row>
    <row r="27" spans="1:37" ht="15" x14ac:dyDescent="0.2">
      <c r="A27" s="61">
        <v>20</v>
      </c>
      <c r="B27" s="65" t="s">
        <v>56</v>
      </c>
      <c r="C27" s="30">
        <v>5787.57</v>
      </c>
      <c r="D27" s="12">
        <v>2818</v>
      </c>
      <c r="E27" s="13">
        <f t="shared" si="0"/>
        <v>0.48690555794573548</v>
      </c>
      <c r="F27" s="31">
        <f t="shared" si="1"/>
        <v>3</v>
      </c>
      <c r="G27" s="39">
        <v>1360</v>
      </c>
      <c r="H27" s="13">
        <f t="shared" si="2"/>
        <v>0.48261178140525196</v>
      </c>
      <c r="I27" s="31">
        <f t="shared" si="3"/>
        <v>1</v>
      </c>
      <c r="J27" s="17">
        <v>1938</v>
      </c>
      <c r="K27" s="4">
        <v>1497</v>
      </c>
      <c r="L27" s="4">
        <f t="shared" si="4"/>
        <v>441</v>
      </c>
      <c r="M27" s="4"/>
      <c r="N27" s="16">
        <v>3072</v>
      </c>
      <c r="O27" s="50">
        <v>224</v>
      </c>
      <c r="P27" s="13">
        <f t="shared" si="5"/>
        <v>7.2916666666666671E-2</v>
      </c>
      <c r="Q27" s="31">
        <f t="shared" si="6"/>
        <v>3</v>
      </c>
      <c r="R27" s="17">
        <v>30</v>
      </c>
      <c r="S27" s="13">
        <f t="shared" si="7"/>
        <v>1.0645848119233499E-2</v>
      </c>
      <c r="T27" s="16">
        <f t="shared" si="8"/>
        <v>4</v>
      </c>
      <c r="U27" s="50">
        <v>19.510000000000002</v>
      </c>
      <c r="V27" s="14">
        <f t="shared" si="9"/>
        <v>6.9233498935415191E-3</v>
      </c>
      <c r="W27" s="31">
        <f t="shared" si="10"/>
        <v>4</v>
      </c>
      <c r="X27" s="24">
        <f t="shared" si="11"/>
        <v>2.75</v>
      </c>
      <c r="Y27" s="55">
        <f t="shared" si="12"/>
        <v>3</v>
      </c>
      <c r="Z27" s="17">
        <v>3</v>
      </c>
      <c r="AA27" s="16">
        <f t="shared" si="13"/>
        <v>9</v>
      </c>
      <c r="AB27" s="55">
        <f t="shared" si="14"/>
        <v>3</v>
      </c>
      <c r="AC27" s="55">
        <v>1</v>
      </c>
      <c r="AD27" s="22">
        <f t="shared" si="15"/>
        <v>2</v>
      </c>
      <c r="AE27" s="59">
        <f t="shared" si="16"/>
        <v>4</v>
      </c>
      <c r="AF27" s="17"/>
      <c r="AG27" s="4"/>
      <c r="AH27" s="4">
        <v>2</v>
      </c>
      <c r="AI27" s="4">
        <v>6</v>
      </c>
      <c r="AJ27" s="4">
        <f t="shared" si="17"/>
        <v>12</v>
      </c>
      <c r="AK27" s="93">
        <f t="shared" si="18"/>
        <v>3</v>
      </c>
    </row>
    <row r="28" spans="1:37" ht="15" x14ac:dyDescent="0.2">
      <c r="A28" s="61">
        <v>21</v>
      </c>
      <c r="B28" s="65" t="s">
        <v>57</v>
      </c>
      <c r="C28" s="30">
        <v>11054.75</v>
      </c>
      <c r="D28" s="12">
        <v>6014</v>
      </c>
      <c r="E28" s="13">
        <f t="shared" si="0"/>
        <v>0.5440195391121464</v>
      </c>
      <c r="F28" s="31">
        <f t="shared" si="1"/>
        <v>3</v>
      </c>
      <c r="G28" s="39">
        <v>576</v>
      </c>
      <c r="H28" s="13">
        <f t="shared" si="2"/>
        <v>9.5776521449950122E-2</v>
      </c>
      <c r="I28" s="31">
        <f t="shared" si="3"/>
        <v>4</v>
      </c>
      <c r="J28" s="17">
        <v>2568</v>
      </c>
      <c r="K28" s="4">
        <v>1767</v>
      </c>
      <c r="L28" s="4">
        <f t="shared" si="4"/>
        <v>801</v>
      </c>
      <c r="M28" s="4"/>
      <c r="N28" s="16">
        <v>6398</v>
      </c>
      <c r="O28" s="50">
        <v>153</v>
      </c>
      <c r="P28" s="13">
        <f t="shared" si="5"/>
        <v>2.3913723038449516E-2</v>
      </c>
      <c r="Q28" s="31">
        <f t="shared" si="6"/>
        <v>1</v>
      </c>
      <c r="R28" s="17">
        <v>231</v>
      </c>
      <c r="S28" s="13">
        <f t="shared" si="7"/>
        <v>3.8410375789823745E-2</v>
      </c>
      <c r="T28" s="16">
        <f t="shared" si="8"/>
        <v>3</v>
      </c>
      <c r="U28" s="50">
        <v>116.42</v>
      </c>
      <c r="V28" s="14">
        <f t="shared" si="9"/>
        <v>1.9358164283338877E-2</v>
      </c>
      <c r="W28" s="31">
        <f t="shared" si="10"/>
        <v>2</v>
      </c>
      <c r="X28" s="24">
        <f t="shared" si="11"/>
        <v>2.5</v>
      </c>
      <c r="Y28" s="55">
        <f t="shared" si="12"/>
        <v>3</v>
      </c>
      <c r="Z28" s="17">
        <v>2</v>
      </c>
      <c r="AA28" s="16">
        <f t="shared" si="13"/>
        <v>6</v>
      </c>
      <c r="AB28" s="55">
        <f t="shared" si="14"/>
        <v>3</v>
      </c>
      <c r="AC28" s="55">
        <v>1</v>
      </c>
      <c r="AD28" s="22">
        <f t="shared" si="15"/>
        <v>2</v>
      </c>
      <c r="AE28" s="59">
        <f t="shared" si="16"/>
        <v>4</v>
      </c>
      <c r="AF28" s="17"/>
      <c r="AG28" s="4"/>
      <c r="AH28" s="4">
        <v>2</v>
      </c>
      <c r="AI28" s="4">
        <v>5</v>
      </c>
      <c r="AJ28" s="4">
        <f t="shared" si="17"/>
        <v>10</v>
      </c>
      <c r="AK28" s="92">
        <f t="shared" si="18"/>
        <v>2</v>
      </c>
    </row>
    <row r="29" spans="1:37" ht="15" x14ac:dyDescent="0.2">
      <c r="A29" s="61">
        <v>22</v>
      </c>
      <c r="B29" s="65" t="s">
        <v>58</v>
      </c>
      <c r="C29" s="30">
        <v>10929.79</v>
      </c>
      <c r="D29" s="12">
        <v>3899</v>
      </c>
      <c r="E29" s="13">
        <f t="shared" si="0"/>
        <v>0.35673146510591691</v>
      </c>
      <c r="F29" s="31">
        <f t="shared" si="1"/>
        <v>2</v>
      </c>
      <c r="G29" s="39">
        <v>1118</v>
      </c>
      <c r="H29" s="13">
        <f t="shared" si="2"/>
        <v>0.28674018979225441</v>
      </c>
      <c r="I29" s="31">
        <f t="shared" si="3"/>
        <v>2</v>
      </c>
      <c r="J29" s="17">
        <v>3476</v>
      </c>
      <c r="K29" s="4">
        <v>1687</v>
      </c>
      <c r="L29" s="4">
        <f t="shared" si="4"/>
        <v>1789</v>
      </c>
      <c r="M29" s="4"/>
      <c r="N29" s="16">
        <v>4312</v>
      </c>
      <c r="O29" s="50">
        <v>34</v>
      </c>
      <c r="P29" s="13">
        <f t="shared" si="5"/>
        <v>7.8849721706864568E-3</v>
      </c>
      <c r="Q29" s="31">
        <f t="shared" si="6"/>
        <v>1</v>
      </c>
      <c r="R29" s="17">
        <v>379</v>
      </c>
      <c r="S29" s="13">
        <f t="shared" si="7"/>
        <v>9.7204411387535272E-2</v>
      </c>
      <c r="T29" s="16">
        <f t="shared" si="8"/>
        <v>2</v>
      </c>
      <c r="U29" s="50">
        <v>45.89</v>
      </c>
      <c r="V29" s="14">
        <f t="shared" si="9"/>
        <v>1.1769684534496025E-2</v>
      </c>
      <c r="W29" s="31">
        <f t="shared" si="10"/>
        <v>3</v>
      </c>
      <c r="X29" s="24">
        <f t="shared" si="11"/>
        <v>2</v>
      </c>
      <c r="Y29" s="55">
        <f t="shared" si="12"/>
        <v>2</v>
      </c>
      <c r="Z29" s="17">
        <v>3</v>
      </c>
      <c r="AA29" s="16">
        <f t="shared" si="13"/>
        <v>6</v>
      </c>
      <c r="AB29" s="55">
        <f t="shared" si="14"/>
        <v>3</v>
      </c>
      <c r="AC29" s="55">
        <v>2</v>
      </c>
      <c r="AD29" s="22">
        <f t="shared" si="15"/>
        <v>1</v>
      </c>
      <c r="AE29" s="66">
        <f t="shared" si="16"/>
        <v>3</v>
      </c>
      <c r="AF29" s="17"/>
      <c r="AG29" s="4"/>
      <c r="AH29" s="4">
        <v>2</v>
      </c>
      <c r="AI29" s="4">
        <v>7</v>
      </c>
      <c r="AJ29" s="4">
        <f t="shared" si="17"/>
        <v>14</v>
      </c>
      <c r="AK29" s="93">
        <f t="shared" si="18"/>
        <v>3</v>
      </c>
    </row>
    <row r="30" spans="1:37" ht="15" x14ac:dyDescent="0.2">
      <c r="A30" s="61">
        <v>23</v>
      </c>
      <c r="B30" s="65" t="s">
        <v>59</v>
      </c>
      <c r="C30" s="30">
        <v>8797.7000000000007</v>
      </c>
      <c r="D30" s="12">
        <v>3859</v>
      </c>
      <c r="E30" s="13">
        <f t="shared" si="0"/>
        <v>0.43863737113109103</v>
      </c>
      <c r="F30" s="31">
        <f t="shared" si="1"/>
        <v>3</v>
      </c>
      <c r="G30" s="39">
        <v>1320</v>
      </c>
      <c r="H30" s="13">
        <f t="shared" si="2"/>
        <v>0.34205752785695775</v>
      </c>
      <c r="I30" s="31">
        <f t="shared" si="3"/>
        <v>2</v>
      </c>
      <c r="J30" s="17">
        <v>3328</v>
      </c>
      <c r="K30" s="4">
        <v>2154</v>
      </c>
      <c r="L30" s="4">
        <f t="shared" si="4"/>
        <v>1174</v>
      </c>
      <c r="M30" s="4"/>
      <c r="N30" s="16">
        <v>4291</v>
      </c>
      <c r="O30" s="50">
        <v>286</v>
      </c>
      <c r="P30" s="13">
        <f t="shared" si="5"/>
        <v>6.6651130272663714E-2</v>
      </c>
      <c r="Q30" s="31">
        <f t="shared" si="6"/>
        <v>2</v>
      </c>
      <c r="R30" s="17">
        <v>146</v>
      </c>
      <c r="S30" s="13">
        <f t="shared" si="7"/>
        <v>3.7833635656905937E-2</v>
      </c>
      <c r="T30" s="16">
        <f t="shared" si="8"/>
        <v>3</v>
      </c>
      <c r="U30" s="50">
        <v>23.9</v>
      </c>
      <c r="V30" s="14">
        <f t="shared" si="9"/>
        <v>6.1933143301373412E-3</v>
      </c>
      <c r="W30" s="31">
        <f t="shared" si="10"/>
        <v>4</v>
      </c>
      <c r="X30" s="24">
        <f t="shared" si="11"/>
        <v>2.75</v>
      </c>
      <c r="Y30" s="55">
        <f t="shared" si="12"/>
        <v>3</v>
      </c>
      <c r="Z30" s="17">
        <v>3</v>
      </c>
      <c r="AA30" s="16">
        <f t="shared" si="13"/>
        <v>9</v>
      </c>
      <c r="AB30" s="55">
        <f t="shared" si="14"/>
        <v>3</v>
      </c>
      <c r="AC30" s="55">
        <v>1</v>
      </c>
      <c r="AD30" s="22">
        <f t="shared" si="15"/>
        <v>2</v>
      </c>
      <c r="AE30" s="59">
        <f t="shared" si="16"/>
        <v>4</v>
      </c>
      <c r="AF30" s="17"/>
      <c r="AG30" s="4"/>
      <c r="AH30" s="4">
        <v>2</v>
      </c>
      <c r="AI30" s="4">
        <v>7</v>
      </c>
      <c r="AJ30" s="4">
        <f t="shared" si="17"/>
        <v>14</v>
      </c>
      <c r="AK30" s="93">
        <f t="shared" si="18"/>
        <v>3</v>
      </c>
    </row>
    <row r="31" spans="1:37" ht="15" x14ac:dyDescent="0.2">
      <c r="A31" s="61">
        <v>24</v>
      </c>
      <c r="B31" s="65" t="s">
        <v>60</v>
      </c>
      <c r="C31" s="30">
        <v>8600.08</v>
      </c>
      <c r="D31" s="12">
        <v>4281</v>
      </c>
      <c r="E31" s="13">
        <f t="shared" si="0"/>
        <v>0.49778606710635248</v>
      </c>
      <c r="F31" s="31">
        <f t="shared" si="1"/>
        <v>3</v>
      </c>
      <c r="G31" s="39">
        <v>150</v>
      </c>
      <c r="H31" s="13">
        <f t="shared" si="2"/>
        <v>3.5038542396636299E-2</v>
      </c>
      <c r="I31" s="31">
        <f t="shared" si="3"/>
        <v>4</v>
      </c>
      <c r="J31" s="17">
        <v>3799</v>
      </c>
      <c r="K31" s="4">
        <v>3195</v>
      </c>
      <c r="L31" s="4">
        <f t="shared" si="4"/>
        <v>604</v>
      </c>
      <c r="M31" s="4"/>
      <c r="N31" s="16">
        <v>4761</v>
      </c>
      <c r="O31" s="50">
        <v>252</v>
      </c>
      <c r="P31" s="13">
        <f t="shared" si="5"/>
        <v>5.2930056710775046E-2</v>
      </c>
      <c r="Q31" s="31">
        <f t="shared" si="6"/>
        <v>2</v>
      </c>
      <c r="R31" s="17">
        <v>228</v>
      </c>
      <c r="S31" s="13">
        <f t="shared" si="7"/>
        <v>5.3258584442887176E-2</v>
      </c>
      <c r="T31" s="16">
        <f t="shared" si="8"/>
        <v>2</v>
      </c>
      <c r="U31" s="50">
        <v>100.55</v>
      </c>
      <c r="V31" s="14">
        <f t="shared" si="9"/>
        <v>2.3487502919878531E-2</v>
      </c>
      <c r="W31" s="31">
        <f t="shared" si="10"/>
        <v>2</v>
      </c>
      <c r="X31" s="24">
        <f t="shared" si="11"/>
        <v>2.75</v>
      </c>
      <c r="Y31" s="55">
        <f t="shared" si="12"/>
        <v>3</v>
      </c>
      <c r="Z31" s="17">
        <v>4</v>
      </c>
      <c r="AA31" s="16">
        <f t="shared" si="13"/>
        <v>12</v>
      </c>
      <c r="AB31" s="55">
        <f t="shared" si="14"/>
        <v>4</v>
      </c>
      <c r="AC31" s="55">
        <v>2</v>
      </c>
      <c r="AD31" s="22">
        <f t="shared" si="15"/>
        <v>2</v>
      </c>
      <c r="AE31" s="59">
        <f t="shared" si="16"/>
        <v>4</v>
      </c>
      <c r="AF31" s="17"/>
      <c r="AG31" s="4"/>
      <c r="AH31" s="4">
        <v>2</v>
      </c>
      <c r="AI31" s="4">
        <v>7</v>
      </c>
      <c r="AJ31" s="4">
        <f t="shared" si="17"/>
        <v>14</v>
      </c>
      <c r="AK31" s="93">
        <f t="shared" si="18"/>
        <v>3</v>
      </c>
    </row>
    <row r="32" spans="1:37" ht="15" x14ac:dyDescent="0.2">
      <c r="A32" s="61">
        <v>25</v>
      </c>
      <c r="B32" s="65" t="s">
        <v>61</v>
      </c>
      <c r="C32" s="30">
        <v>3738.95</v>
      </c>
      <c r="D32" s="12">
        <v>686</v>
      </c>
      <c r="E32" s="13">
        <f t="shared" si="0"/>
        <v>0.1834739699648297</v>
      </c>
      <c r="F32" s="31">
        <f t="shared" si="1"/>
        <v>2</v>
      </c>
      <c r="G32" s="39">
        <v>285</v>
      </c>
      <c r="H32" s="13">
        <f t="shared" si="2"/>
        <v>0.41545189504373176</v>
      </c>
      <c r="I32" s="31">
        <f t="shared" si="3"/>
        <v>1</v>
      </c>
      <c r="J32" s="17">
        <v>857</v>
      </c>
      <c r="K32" s="4">
        <v>475</v>
      </c>
      <c r="L32" s="4">
        <f t="shared" si="4"/>
        <v>382</v>
      </c>
      <c r="M32" s="4"/>
      <c r="N32" s="16">
        <v>780</v>
      </c>
      <c r="O32" s="50">
        <v>8</v>
      </c>
      <c r="P32" s="13">
        <f t="shared" si="5"/>
        <v>1.0256410256410256E-2</v>
      </c>
      <c r="Q32" s="31">
        <f t="shared" si="6"/>
        <v>1</v>
      </c>
      <c r="R32" s="17">
        <v>86</v>
      </c>
      <c r="S32" s="13">
        <f t="shared" si="7"/>
        <v>0.12536443148688048</v>
      </c>
      <c r="T32" s="16">
        <f t="shared" si="8"/>
        <v>2</v>
      </c>
      <c r="U32" s="50">
        <v>36.369999999999997</v>
      </c>
      <c r="V32" s="14">
        <f t="shared" si="9"/>
        <v>5.3017492711370261E-2</v>
      </c>
      <c r="W32" s="31">
        <f t="shared" si="10"/>
        <v>1</v>
      </c>
      <c r="X32" s="24">
        <f t="shared" si="11"/>
        <v>1.25</v>
      </c>
      <c r="Y32" s="55">
        <f t="shared" si="12"/>
        <v>1</v>
      </c>
      <c r="Z32" s="17">
        <v>1</v>
      </c>
      <c r="AA32" s="16">
        <f t="shared" si="13"/>
        <v>1</v>
      </c>
      <c r="AB32" s="55">
        <f t="shared" si="14"/>
        <v>1</v>
      </c>
      <c r="AC32" s="55">
        <v>2</v>
      </c>
      <c r="AD32" s="22">
        <f t="shared" si="15"/>
        <v>-1</v>
      </c>
      <c r="AE32" s="57">
        <f>IF(AD32&lt;-1,1,IF(AD32&lt;1,2,IF(AD32=1,3,4)))</f>
        <v>2</v>
      </c>
      <c r="AF32" s="17"/>
      <c r="AG32" s="4"/>
      <c r="AH32" s="4">
        <v>2</v>
      </c>
      <c r="AI32" s="4">
        <v>5</v>
      </c>
      <c r="AJ32" s="4">
        <f t="shared" si="17"/>
        <v>10</v>
      </c>
      <c r="AK32" s="92">
        <f t="shared" si="18"/>
        <v>2</v>
      </c>
    </row>
    <row r="33" spans="1:37" ht="15.75" thickBot="1" x14ac:dyDescent="0.25">
      <c r="A33" s="63">
        <v>26</v>
      </c>
      <c r="B33" s="80" t="s">
        <v>62</v>
      </c>
      <c r="C33" s="32">
        <v>8155.45</v>
      </c>
      <c r="D33" s="33">
        <v>4298</v>
      </c>
      <c r="E33" s="34">
        <f t="shared" si="0"/>
        <v>0.52700954576387571</v>
      </c>
      <c r="F33" s="35">
        <f t="shared" si="1"/>
        <v>3</v>
      </c>
      <c r="G33" s="41">
        <v>1158</v>
      </c>
      <c r="H33" s="34">
        <f t="shared" si="2"/>
        <v>0.26942764076314563</v>
      </c>
      <c r="I33" s="35">
        <f t="shared" si="3"/>
        <v>2</v>
      </c>
      <c r="J33" s="17">
        <v>3065</v>
      </c>
      <c r="K33" s="4">
        <v>2163</v>
      </c>
      <c r="L33" s="4">
        <f t="shared" si="4"/>
        <v>902</v>
      </c>
      <c r="M33" s="4"/>
      <c r="N33" s="16">
        <v>4631</v>
      </c>
      <c r="O33" s="51">
        <v>17</v>
      </c>
      <c r="P33" s="34">
        <f t="shared" si="5"/>
        <v>3.6709134096307495E-3</v>
      </c>
      <c r="Q33" s="35">
        <f t="shared" si="6"/>
        <v>1</v>
      </c>
      <c r="R33" s="17">
        <v>316</v>
      </c>
      <c r="S33" s="13">
        <f t="shared" si="7"/>
        <v>7.352256863657515E-2</v>
      </c>
      <c r="T33" s="16">
        <f t="shared" si="8"/>
        <v>2</v>
      </c>
      <c r="U33" s="51">
        <v>31.3</v>
      </c>
      <c r="V33" s="53">
        <f t="shared" si="9"/>
        <v>7.2824569567240581E-3</v>
      </c>
      <c r="W33" s="35">
        <f t="shared" si="10"/>
        <v>3</v>
      </c>
      <c r="X33" s="24">
        <f t="shared" si="11"/>
        <v>2.25</v>
      </c>
      <c r="Y33" s="56">
        <f t="shared" si="12"/>
        <v>2</v>
      </c>
      <c r="Z33" s="17">
        <v>2</v>
      </c>
      <c r="AA33" s="16">
        <f t="shared" si="13"/>
        <v>4</v>
      </c>
      <c r="AB33" s="56">
        <f t="shared" si="14"/>
        <v>2</v>
      </c>
      <c r="AC33" s="56">
        <v>1</v>
      </c>
      <c r="AD33" s="22">
        <f t="shared" si="15"/>
        <v>1</v>
      </c>
      <c r="AE33" s="67">
        <f>IF(AD33&lt;0,1,IF(AD33&lt;1,2,IF(AD33=1,3,4)))</f>
        <v>3</v>
      </c>
      <c r="AF33" s="17"/>
      <c r="AG33" s="4"/>
      <c r="AH33" s="4">
        <v>2</v>
      </c>
      <c r="AI33" s="4">
        <v>5</v>
      </c>
      <c r="AJ33" s="4">
        <f t="shared" si="17"/>
        <v>10</v>
      </c>
      <c r="AK33" s="92">
        <f t="shared" si="18"/>
        <v>2</v>
      </c>
    </row>
    <row r="34" spans="1:37" x14ac:dyDescent="0.2">
      <c r="P34" s="3"/>
    </row>
  </sheetData>
  <sortState xmlns:xlrd2="http://schemas.microsoft.com/office/spreadsheetml/2017/richdata2" ref="A8:AK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AC2D9-D3D6-43C1-9402-7D297F508D42}">
  <dimension ref="A6:AJ35"/>
  <sheetViews>
    <sheetView zoomScale="70" zoomScaleNormal="70" workbookViewId="0"/>
  </sheetViews>
  <sheetFormatPr defaultColWidth="13.625" defaultRowHeight="14.25" x14ac:dyDescent="0.2"/>
  <cols>
    <col min="1" max="1" width="4.625" customWidth="1"/>
    <col min="2" max="2" width="22" customWidth="1"/>
    <col min="3" max="3" width="34.25" bestFit="1" customWidth="1"/>
    <col min="4" max="4" width="14.375" style="2" customWidth="1"/>
    <col min="5" max="5" width="13.625" style="6" customWidth="1"/>
    <col min="6" max="6" width="18.625" style="1" customWidth="1"/>
    <col min="7" max="7" width="11.875" customWidth="1"/>
    <col min="8" max="8" width="18.875" style="7" customWidth="1"/>
    <col min="9" max="9" width="15.75" customWidth="1"/>
    <col min="10" max="10" width="16.875" customWidth="1"/>
    <col min="11" max="11" width="14.625" customWidth="1"/>
    <col min="12" max="12" width="16.875" customWidth="1"/>
    <col min="13" max="13" width="15.625" style="2" customWidth="1"/>
    <col min="14" max="14" width="19" customWidth="1"/>
    <col min="15" max="15" width="16.375" style="2" customWidth="1"/>
    <col min="16" max="16" width="10.375" hidden="1" customWidth="1"/>
    <col min="17" max="17" width="14.375" customWidth="1"/>
    <col min="18" max="18" width="18.875" style="7" customWidth="1"/>
    <col min="19" max="19" width="15.875" style="1" customWidth="1"/>
    <col min="20" max="20" width="15.5" customWidth="1"/>
    <col min="21" max="21" width="14.25" style="8" customWidth="1"/>
    <col min="22" max="22" width="15.375" customWidth="1"/>
    <col min="24" max="24" width="15.375" customWidth="1"/>
    <col min="25" max="25" width="14" customWidth="1"/>
    <col min="26" max="26" width="7.625" customWidth="1"/>
    <col min="31" max="32" width="0" hidden="1" customWidth="1"/>
    <col min="33" max="33" width="15.375" customWidth="1"/>
  </cols>
  <sheetData>
    <row r="6" spans="1:36" ht="15" thickBot="1" x14ac:dyDescent="0.25"/>
    <row r="7" spans="1:36" ht="135" x14ac:dyDescent="0.2">
      <c r="A7" s="26" t="s">
        <v>0</v>
      </c>
      <c r="B7" s="27" t="s">
        <v>1</v>
      </c>
      <c r="C7" s="26" t="s">
        <v>2</v>
      </c>
      <c r="D7" s="28" t="s">
        <v>3</v>
      </c>
      <c r="E7" s="29" t="s">
        <v>4</v>
      </c>
      <c r="F7" s="27" t="s">
        <v>5</v>
      </c>
      <c r="G7" s="36" t="s">
        <v>6</v>
      </c>
      <c r="H7" s="37" t="s">
        <v>7</v>
      </c>
      <c r="I7" s="38" t="s">
        <v>8</v>
      </c>
      <c r="J7" s="42" t="s">
        <v>63</v>
      </c>
      <c r="K7" s="43" t="s">
        <v>64</v>
      </c>
      <c r="L7" s="43" t="s">
        <v>65</v>
      </c>
      <c r="M7" s="28" t="s">
        <v>66</v>
      </c>
      <c r="N7" s="43" t="s">
        <v>67</v>
      </c>
      <c r="O7" s="44" t="s">
        <v>68</v>
      </c>
      <c r="P7" s="49" t="s">
        <v>12</v>
      </c>
      <c r="Q7" s="26" t="s">
        <v>69</v>
      </c>
      <c r="R7" s="28" t="s">
        <v>70</v>
      </c>
      <c r="S7" s="27" t="s">
        <v>71</v>
      </c>
      <c r="T7" s="26" t="s">
        <v>19</v>
      </c>
      <c r="U7" s="52" t="s">
        <v>72</v>
      </c>
      <c r="V7" s="27" t="s">
        <v>73</v>
      </c>
      <c r="W7" s="21" t="s">
        <v>21</v>
      </c>
      <c r="X7" s="54" t="s">
        <v>22</v>
      </c>
      <c r="Y7" s="20" t="s">
        <v>23</v>
      </c>
      <c r="Z7" s="18" t="s">
        <v>24</v>
      </c>
      <c r="AA7" s="54" t="s">
        <v>25</v>
      </c>
      <c r="AB7" s="54" t="s">
        <v>26</v>
      </c>
      <c r="AC7" s="21" t="s">
        <v>27</v>
      </c>
      <c r="AD7" s="54" t="s">
        <v>28</v>
      </c>
      <c r="AE7" s="20" t="s">
        <v>29</v>
      </c>
      <c r="AF7" s="9" t="s">
        <v>30</v>
      </c>
      <c r="AG7" s="9" t="s">
        <v>31</v>
      </c>
      <c r="AH7" s="9" t="s">
        <v>32</v>
      </c>
      <c r="AI7" s="9" t="s">
        <v>33</v>
      </c>
      <c r="AJ7" s="9" t="s">
        <v>34</v>
      </c>
    </row>
    <row r="8" spans="1:36" ht="15" x14ac:dyDescent="0.2">
      <c r="A8" s="61">
        <v>1</v>
      </c>
      <c r="B8" s="62" t="s">
        <v>35</v>
      </c>
      <c r="C8" s="30">
        <v>24016.080000000002</v>
      </c>
      <c r="D8" s="12">
        <v>14074</v>
      </c>
      <c r="E8" s="13">
        <f t="shared" ref="E8:E33" si="0">D8/C8</f>
        <v>0.58602403056618724</v>
      </c>
      <c r="F8" s="31">
        <f t="shared" ref="F8:F33" si="1">IF(E8&lt;10%,1,IF(E8&lt;40%,2,IF(E8&lt;60%,3,4)))</f>
        <v>3</v>
      </c>
      <c r="G8" s="39">
        <v>666</v>
      </c>
      <c r="H8" s="13">
        <f t="shared" ref="H8:H33" si="2">G8/D8</f>
        <v>4.7321301691061531E-2</v>
      </c>
      <c r="I8" s="31">
        <f t="shared" ref="I8:I33" si="3">IF(H8&lt;10%,4,IF(H8&lt;20%,3,IF(H8&lt;40%,2,1)))</f>
        <v>4</v>
      </c>
      <c r="J8" s="45">
        <v>56.520917029099429</v>
      </c>
      <c r="K8" s="15">
        <v>20.43146279723582</v>
      </c>
      <c r="L8" s="15">
        <v>16.99692166037924</v>
      </c>
      <c r="M8" s="15">
        <v>6.0506985132855124</v>
      </c>
      <c r="N8" s="25">
        <f t="shared" ref="N8:N33" si="4">((K8*0.2)+(L8*0.3)+(M8*0.5))/3</f>
        <v>4.0702394380678975</v>
      </c>
      <c r="O8" s="31">
        <f t="shared" ref="O8:O33" si="5">IF(N8&gt;6,4,IF(N8&gt;4,3,IF(N8&gt;3,2,1)))</f>
        <v>3</v>
      </c>
      <c r="P8" s="22">
        <v>15278</v>
      </c>
      <c r="Q8" s="50">
        <v>989</v>
      </c>
      <c r="R8" s="13">
        <f t="shared" ref="R8:R33" si="6">Q8/P8</f>
        <v>6.4733603874852733E-2</v>
      </c>
      <c r="S8" s="31">
        <f t="shared" ref="S8:S33" si="7">IF(R8&lt;3%,1,IF(R8&lt;7%,2,IF(R8&lt;20%,3,4)))</f>
        <v>2</v>
      </c>
      <c r="T8" s="50">
        <v>17.829999999999998</v>
      </c>
      <c r="U8" s="14">
        <f t="shared" ref="U8:U33" si="8">T8/D8</f>
        <v>1.2668750888162569E-3</v>
      </c>
      <c r="V8" s="31">
        <f t="shared" ref="V8:V33" si="9">IF(U8&lt;0.7%,4,IF(U8&lt;1.5%,3,IF(U8&lt;3%,2,1)))</f>
        <v>4</v>
      </c>
      <c r="W8" s="24">
        <f t="shared" ref="W8:W33" si="10">(F8+I8+S8+O8+V8)/5</f>
        <v>3.2</v>
      </c>
      <c r="X8" s="55">
        <f t="shared" ref="X8:X33" si="11">IF(W8&lt;1.5,1,IF(W8&lt;2.5,2,IF(W8&lt;3.5,3,4)))</f>
        <v>3</v>
      </c>
      <c r="Y8" s="17">
        <v>2</v>
      </c>
      <c r="Z8" s="16">
        <f t="shared" ref="Z8:Z33" si="12">Y8*X8</f>
        <v>6</v>
      </c>
      <c r="AA8" s="55">
        <f t="shared" ref="AA8:AA33" si="13">IF(Z8&lt;3,1,IF(Z8&lt;5,2,IF(Z8&lt;12,3,4)))</f>
        <v>3</v>
      </c>
      <c r="AB8" s="55">
        <v>1</v>
      </c>
      <c r="AC8" s="22">
        <f>AA8-AB8</f>
        <v>2</v>
      </c>
      <c r="AD8" s="59">
        <f t="shared" ref="AD8:AD33" si="14">IF(AC8&lt;-1,1,IF(AC8&lt;1,2,IF(AC8=1,3,4)))</f>
        <v>4</v>
      </c>
      <c r="AE8" s="17"/>
      <c r="AF8" s="4"/>
      <c r="AG8" s="4">
        <v>2</v>
      </c>
      <c r="AH8" s="4">
        <v>5</v>
      </c>
      <c r="AI8" s="4">
        <f>AG8*AH8</f>
        <v>10</v>
      </c>
      <c r="AJ8" s="92">
        <f>IF(AI8&lt;6,1,IF(AI8&lt;12,2,IF(AI8&lt;18,3,4)))</f>
        <v>2</v>
      </c>
    </row>
    <row r="9" spans="1:36" ht="15" x14ac:dyDescent="0.2">
      <c r="A9" s="61">
        <v>2</v>
      </c>
      <c r="B9" s="62" t="s">
        <v>36</v>
      </c>
      <c r="C9" s="30">
        <v>3218.24</v>
      </c>
      <c r="D9" s="12">
        <v>1223</v>
      </c>
      <c r="E9" s="13">
        <f t="shared" si="0"/>
        <v>0.38002137814457593</v>
      </c>
      <c r="F9" s="31">
        <f t="shared" si="1"/>
        <v>2</v>
      </c>
      <c r="G9" s="39">
        <v>418</v>
      </c>
      <c r="H9" s="13">
        <f t="shared" si="2"/>
        <v>0.34178250204415372</v>
      </c>
      <c r="I9" s="31">
        <f t="shared" si="3"/>
        <v>2</v>
      </c>
      <c r="J9" s="45">
        <v>18.148005875005406</v>
      </c>
      <c r="K9" s="15">
        <v>21.088828992410726</v>
      </c>
      <c r="L9" s="15">
        <v>39.182039867369923</v>
      </c>
      <c r="M9" s="15">
        <v>21.581125265213931</v>
      </c>
      <c r="N9" s="25">
        <f t="shared" si="4"/>
        <v>8.920980130433362</v>
      </c>
      <c r="O9" s="31">
        <f t="shared" si="5"/>
        <v>4</v>
      </c>
      <c r="P9" s="22">
        <v>1382</v>
      </c>
      <c r="Q9" s="50">
        <v>3</v>
      </c>
      <c r="R9" s="13">
        <f t="shared" si="6"/>
        <v>2.1707670043415342E-3</v>
      </c>
      <c r="S9" s="31">
        <f t="shared" si="7"/>
        <v>1</v>
      </c>
      <c r="T9" s="50">
        <v>92.03</v>
      </c>
      <c r="U9" s="14">
        <f t="shared" si="8"/>
        <v>7.5249386753883887E-2</v>
      </c>
      <c r="V9" s="31">
        <f t="shared" si="9"/>
        <v>1</v>
      </c>
      <c r="W9" s="24">
        <f t="shared" si="10"/>
        <v>2</v>
      </c>
      <c r="X9" s="55">
        <f t="shared" si="11"/>
        <v>2</v>
      </c>
      <c r="Y9" s="17">
        <v>2</v>
      </c>
      <c r="Z9" s="16">
        <f t="shared" si="12"/>
        <v>4</v>
      </c>
      <c r="AA9" s="55">
        <f t="shared" si="13"/>
        <v>2</v>
      </c>
      <c r="AB9" s="55">
        <v>1</v>
      </c>
      <c r="AC9" s="22">
        <f>AA9-AB9</f>
        <v>1</v>
      </c>
      <c r="AD9" s="58">
        <f t="shared" si="14"/>
        <v>3</v>
      </c>
      <c r="AE9" s="17"/>
      <c r="AF9" s="4"/>
      <c r="AG9" s="4">
        <v>2</v>
      </c>
      <c r="AH9" s="4">
        <v>5</v>
      </c>
      <c r="AI9" s="4">
        <f t="shared" ref="AI9:AI33" si="15">AG9*AH9</f>
        <v>10</v>
      </c>
      <c r="AJ9" s="92">
        <f t="shared" ref="AJ9:AJ33" si="16">IF(AI9&lt;6,1,IF(AI9&lt;12,2,IF(AI9&lt;18,3,4)))</f>
        <v>2</v>
      </c>
    </row>
    <row r="10" spans="1:36" ht="15" x14ac:dyDescent="0.2">
      <c r="A10" s="81">
        <v>3</v>
      </c>
      <c r="B10" s="82" t="s">
        <v>37</v>
      </c>
      <c r="C10" s="30" t="s">
        <v>79</v>
      </c>
      <c r="D10" s="12"/>
      <c r="E10" s="13"/>
      <c r="F10" s="31"/>
      <c r="G10" s="40"/>
      <c r="H10" s="13"/>
      <c r="I10" s="31"/>
      <c r="J10" s="45"/>
      <c r="K10" s="15"/>
      <c r="L10" s="15"/>
      <c r="M10" s="15"/>
      <c r="N10" s="25"/>
      <c r="O10" s="31"/>
      <c r="P10" s="22"/>
      <c r="Q10" s="50"/>
      <c r="R10" s="13"/>
      <c r="S10" s="31"/>
      <c r="T10" s="50"/>
      <c r="U10" s="14"/>
      <c r="V10" s="31"/>
      <c r="W10" s="24"/>
      <c r="X10" s="55"/>
      <c r="Y10" s="17"/>
      <c r="Z10" s="16"/>
      <c r="AA10" s="55"/>
      <c r="AB10" s="55"/>
      <c r="AC10" s="22"/>
      <c r="AD10" s="55"/>
      <c r="AE10" s="17"/>
      <c r="AF10" s="4"/>
      <c r="AG10" s="4"/>
      <c r="AH10" s="4"/>
      <c r="AI10" s="4"/>
      <c r="AJ10" s="94"/>
    </row>
    <row r="11" spans="1:36" ht="15" x14ac:dyDescent="0.2">
      <c r="A11" s="61">
        <v>4</v>
      </c>
      <c r="B11" s="62" t="s">
        <v>38</v>
      </c>
      <c r="C11" s="30">
        <v>2072.1999999999998</v>
      </c>
      <c r="D11" s="12">
        <v>691</v>
      </c>
      <c r="E11" s="13">
        <f t="shared" si="0"/>
        <v>0.33346202104044015</v>
      </c>
      <c r="F11" s="31">
        <f t="shared" si="1"/>
        <v>2</v>
      </c>
      <c r="G11" s="39">
        <v>112</v>
      </c>
      <c r="H11" s="13">
        <f t="shared" si="2"/>
        <v>0.16208393632416787</v>
      </c>
      <c r="I11" s="31">
        <f t="shared" si="3"/>
        <v>3</v>
      </c>
      <c r="J11" s="45">
        <v>33.640545457019591</v>
      </c>
      <c r="K11" s="15">
        <v>12.188733293938377</v>
      </c>
      <c r="L11" s="15">
        <v>28.055905320084968</v>
      </c>
      <c r="M11" s="15">
        <v>26.114815928957054</v>
      </c>
      <c r="N11" s="25">
        <f t="shared" si="4"/>
        <v>7.9706420730972312</v>
      </c>
      <c r="O11" s="31">
        <f t="shared" si="5"/>
        <v>4</v>
      </c>
      <c r="P11" s="22">
        <v>818</v>
      </c>
      <c r="Q11" s="50">
        <v>2</v>
      </c>
      <c r="R11" s="13">
        <f t="shared" si="6"/>
        <v>2.4449877750611247E-3</v>
      </c>
      <c r="S11" s="31">
        <f t="shared" si="7"/>
        <v>1</v>
      </c>
      <c r="T11" s="50">
        <v>363.66</v>
      </c>
      <c r="U11" s="14">
        <f t="shared" si="8"/>
        <v>0.52628075253256157</v>
      </c>
      <c r="V11" s="31">
        <f t="shared" si="9"/>
        <v>1</v>
      </c>
      <c r="W11" s="24">
        <f t="shared" si="10"/>
        <v>2.2000000000000002</v>
      </c>
      <c r="X11" s="55">
        <f t="shared" si="11"/>
        <v>2</v>
      </c>
      <c r="Y11" s="17">
        <v>2</v>
      </c>
      <c r="Z11" s="16">
        <f t="shared" si="12"/>
        <v>4</v>
      </c>
      <c r="AA11" s="55">
        <f t="shared" si="13"/>
        <v>2</v>
      </c>
      <c r="AB11" s="55">
        <v>1</v>
      </c>
      <c r="AC11" s="22">
        <f>AA11-AB11</f>
        <v>1</v>
      </c>
      <c r="AD11" s="58">
        <f t="shared" si="14"/>
        <v>3</v>
      </c>
      <c r="AE11" s="17"/>
      <c r="AF11" s="4"/>
      <c r="AG11" s="4">
        <v>2</v>
      </c>
      <c r="AH11" s="4">
        <v>5</v>
      </c>
      <c r="AI11" s="4">
        <f t="shared" si="15"/>
        <v>10</v>
      </c>
      <c r="AJ11" s="92">
        <f t="shared" si="16"/>
        <v>2</v>
      </c>
    </row>
    <row r="12" spans="1:36" ht="15" x14ac:dyDescent="0.2">
      <c r="A12" s="61">
        <v>5</v>
      </c>
      <c r="B12" s="62" t="s">
        <v>39</v>
      </c>
      <c r="C12" s="30">
        <v>8249.25</v>
      </c>
      <c r="D12" s="12">
        <v>2548</v>
      </c>
      <c r="E12" s="13">
        <f t="shared" si="0"/>
        <v>0.30887656453616996</v>
      </c>
      <c r="F12" s="31">
        <f t="shared" si="1"/>
        <v>2</v>
      </c>
      <c r="G12" s="39">
        <v>846</v>
      </c>
      <c r="H12" s="13">
        <f t="shared" si="2"/>
        <v>0.33202511773940346</v>
      </c>
      <c r="I12" s="31">
        <f t="shared" si="3"/>
        <v>2</v>
      </c>
      <c r="J12" s="45">
        <v>41.517210146527709</v>
      </c>
      <c r="K12" s="15">
        <v>19.179219962255416</v>
      </c>
      <c r="L12" s="15">
        <v>22.960383653257026</v>
      </c>
      <c r="M12" s="15">
        <v>16.343186237959852</v>
      </c>
      <c r="N12" s="25">
        <f t="shared" si="4"/>
        <v>6.298517402469372</v>
      </c>
      <c r="O12" s="31">
        <f t="shared" si="5"/>
        <v>4</v>
      </c>
      <c r="P12" s="22">
        <v>2874</v>
      </c>
      <c r="Q12" s="50">
        <v>280</v>
      </c>
      <c r="R12" s="13">
        <f t="shared" si="6"/>
        <v>9.7425191370911615E-2</v>
      </c>
      <c r="S12" s="31">
        <f t="shared" si="7"/>
        <v>3</v>
      </c>
      <c r="T12" s="50">
        <v>16.09</v>
      </c>
      <c r="U12" s="14">
        <f t="shared" si="8"/>
        <v>6.3147566718995286E-3</v>
      </c>
      <c r="V12" s="31">
        <f t="shared" si="9"/>
        <v>4</v>
      </c>
      <c r="W12" s="24">
        <f t="shared" si="10"/>
        <v>3</v>
      </c>
      <c r="X12" s="55">
        <f t="shared" si="11"/>
        <v>3</v>
      </c>
      <c r="Y12" s="17">
        <v>2</v>
      </c>
      <c r="Z12" s="16">
        <f t="shared" si="12"/>
        <v>6</v>
      </c>
      <c r="AA12" s="55">
        <f t="shared" si="13"/>
        <v>3</v>
      </c>
      <c r="AB12" s="55" t="s">
        <v>40</v>
      </c>
      <c r="AC12" s="22" t="s">
        <v>41</v>
      </c>
      <c r="AD12" s="66">
        <f>AA12</f>
        <v>3</v>
      </c>
      <c r="AE12" s="17"/>
      <c r="AF12" s="4"/>
      <c r="AG12" s="4">
        <v>2</v>
      </c>
      <c r="AH12" s="4">
        <v>5</v>
      </c>
      <c r="AI12" s="4">
        <f t="shared" si="15"/>
        <v>10</v>
      </c>
      <c r="AJ12" s="92">
        <f t="shared" si="16"/>
        <v>2</v>
      </c>
    </row>
    <row r="13" spans="1:36" ht="15" x14ac:dyDescent="0.2">
      <c r="A13" s="61">
        <v>6</v>
      </c>
      <c r="B13" s="62" t="s">
        <v>42</v>
      </c>
      <c r="C13" s="30">
        <v>15254.96</v>
      </c>
      <c r="D13" s="12">
        <v>9425</v>
      </c>
      <c r="E13" s="13">
        <f t="shared" si="0"/>
        <v>0.61783183961151</v>
      </c>
      <c r="F13" s="31">
        <f t="shared" si="1"/>
        <v>4</v>
      </c>
      <c r="G13" s="39">
        <v>799</v>
      </c>
      <c r="H13" s="13">
        <f t="shared" si="2"/>
        <v>8.4774535809018572E-2</v>
      </c>
      <c r="I13" s="31">
        <f t="shared" si="3"/>
        <v>4</v>
      </c>
      <c r="J13" s="45">
        <v>40.073031701475699</v>
      </c>
      <c r="K13" s="15">
        <v>25.223571182419629</v>
      </c>
      <c r="L13" s="15">
        <v>25.166967564443482</v>
      </c>
      <c r="M13" s="15">
        <v>9.5364295516611985</v>
      </c>
      <c r="N13" s="25">
        <f t="shared" si="4"/>
        <v>5.7876730938825238</v>
      </c>
      <c r="O13" s="31">
        <f t="shared" si="5"/>
        <v>3</v>
      </c>
      <c r="P13" s="22">
        <v>10046</v>
      </c>
      <c r="Q13" s="50">
        <v>564</v>
      </c>
      <c r="R13" s="13">
        <f t="shared" si="6"/>
        <v>5.6141747959386819E-2</v>
      </c>
      <c r="S13" s="31">
        <f t="shared" si="7"/>
        <v>2</v>
      </c>
      <c r="T13" s="50">
        <v>8.02</v>
      </c>
      <c r="U13" s="14">
        <f t="shared" si="8"/>
        <v>8.5092838196286469E-4</v>
      </c>
      <c r="V13" s="31">
        <f t="shared" si="9"/>
        <v>4</v>
      </c>
      <c r="W13" s="24">
        <f t="shared" si="10"/>
        <v>3.4</v>
      </c>
      <c r="X13" s="55">
        <f t="shared" si="11"/>
        <v>3</v>
      </c>
      <c r="Y13" s="17">
        <v>2</v>
      </c>
      <c r="Z13" s="16">
        <f t="shared" si="12"/>
        <v>6</v>
      </c>
      <c r="AA13" s="55">
        <f t="shared" si="13"/>
        <v>3</v>
      </c>
      <c r="AB13" s="55">
        <v>1</v>
      </c>
      <c r="AC13" s="22">
        <f t="shared" ref="AC13:AC33" si="17">AA13-AB13</f>
        <v>2</v>
      </c>
      <c r="AD13" s="59">
        <f t="shared" si="14"/>
        <v>4</v>
      </c>
      <c r="AE13" s="17"/>
      <c r="AF13" s="4"/>
      <c r="AG13" s="4">
        <v>2</v>
      </c>
      <c r="AH13" s="4">
        <v>5</v>
      </c>
      <c r="AI13" s="4">
        <f t="shared" si="15"/>
        <v>10</v>
      </c>
      <c r="AJ13" s="92">
        <f t="shared" si="16"/>
        <v>2</v>
      </c>
    </row>
    <row r="14" spans="1:36" ht="15" x14ac:dyDescent="0.2">
      <c r="A14" s="61">
        <v>7</v>
      </c>
      <c r="B14" s="62" t="s">
        <v>43</v>
      </c>
      <c r="C14" s="30">
        <v>7544.51</v>
      </c>
      <c r="D14" s="12">
        <v>468</v>
      </c>
      <c r="E14" s="13">
        <f t="shared" si="0"/>
        <v>6.2031861578816912E-2</v>
      </c>
      <c r="F14" s="31">
        <f t="shared" si="1"/>
        <v>1</v>
      </c>
      <c r="G14" s="39">
        <v>0</v>
      </c>
      <c r="H14" s="13">
        <f t="shared" si="2"/>
        <v>0</v>
      </c>
      <c r="I14" s="31">
        <f t="shared" si="3"/>
        <v>4</v>
      </c>
      <c r="J14" s="45">
        <v>9.9901269088885005</v>
      </c>
      <c r="K14" s="15">
        <v>13.946698138525647</v>
      </c>
      <c r="L14" s="15">
        <v>43.538043690940817</v>
      </c>
      <c r="M14" s="15">
        <v>32.525131261645043</v>
      </c>
      <c r="N14" s="25">
        <f t="shared" si="4"/>
        <v>10.704439455269965</v>
      </c>
      <c r="O14" s="31">
        <f t="shared" si="5"/>
        <v>4</v>
      </c>
      <c r="P14" s="22">
        <v>529</v>
      </c>
      <c r="Q14" s="50">
        <v>3</v>
      </c>
      <c r="R14" s="13">
        <f t="shared" si="6"/>
        <v>5.6710775047258983E-3</v>
      </c>
      <c r="S14" s="31">
        <f t="shared" si="7"/>
        <v>1</v>
      </c>
      <c r="T14" s="50">
        <v>91.33</v>
      </c>
      <c r="U14" s="14">
        <f t="shared" si="8"/>
        <v>0.19514957264957264</v>
      </c>
      <c r="V14" s="31">
        <f t="shared" si="9"/>
        <v>1</v>
      </c>
      <c r="W14" s="24">
        <f t="shared" si="10"/>
        <v>2.2000000000000002</v>
      </c>
      <c r="X14" s="55">
        <f t="shared" si="11"/>
        <v>2</v>
      </c>
      <c r="Y14" s="17">
        <v>1</v>
      </c>
      <c r="Z14" s="16">
        <f t="shared" si="12"/>
        <v>2</v>
      </c>
      <c r="AA14" s="55">
        <f t="shared" si="13"/>
        <v>1</v>
      </c>
      <c r="AB14" s="55">
        <v>1</v>
      </c>
      <c r="AC14" s="22">
        <f t="shared" si="17"/>
        <v>0</v>
      </c>
      <c r="AD14" s="57">
        <f t="shared" si="14"/>
        <v>2</v>
      </c>
      <c r="AE14" s="17"/>
      <c r="AF14" s="4"/>
      <c r="AG14" s="4">
        <v>2</v>
      </c>
      <c r="AH14" s="4">
        <v>5</v>
      </c>
      <c r="AI14" s="4">
        <f t="shared" si="15"/>
        <v>10</v>
      </c>
      <c r="AJ14" s="92">
        <f t="shared" si="16"/>
        <v>2</v>
      </c>
    </row>
    <row r="15" spans="1:36" ht="15" x14ac:dyDescent="0.2">
      <c r="A15" s="81">
        <v>8</v>
      </c>
      <c r="B15" s="84" t="s">
        <v>44</v>
      </c>
      <c r="C15" s="30" t="s">
        <v>79</v>
      </c>
      <c r="D15" s="12"/>
      <c r="E15" s="13"/>
      <c r="F15" s="31"/>
      <c r="G15" s="39"/>
      <c r="H15" s="13"/>
      <c r="I15" s="31"/>
      <c r="J15" s="45"/>
      <c r="K15" s="15"/>
      <c r="L15" s="15"/>
      <c r="M15" s="15"/>
      <c r="N15" s="25"/>
      <c r="O15" s="31"/>
      <c r="P15" s="22"/>
      <c r="Q15" s="50"/>
      <c r="R15" s="13"/>
      <c r="S15" s="31"/>
      <c r="T15" s="50"/>
      <c r="U15" s="14"/>
      <c r="V15" s="31"/>
      <c r="W15" s="24"/>
      <c r="X15" s="55"/>
      <c r="Y15" s="17"/>
      <c r="Z15" s="16"/>
      <c r="AA15" s="55"/>
      <c r="AB15" s="55"/>
      <c r="AC15" s="22"/>
      <c r="AD15" s="55"/>
      <c r="AE15" s="17"/>
      <c r="AF15" s="4"/>
      <c r="AG15" s="4"/>
      <c r="AH15" s="4"/>
      <c r="AI15" s="4"/>
      <c r="AJ15" s="94"/>
    </row>
    <row r="16" spans="1:36" ht="15" x14ac:dyDescent="0.2">
      <c r="A16" s="61">
        <v>9</v>
      </c>
      <c r="B16" s="62" t="s">
        <v>45</v>
      </c>
      <c r="C16" s="30">
        <v>13032.67</v>
      </c>
      <c r="D16" s="12">
        <v>8468</v>
      </c>
      <c r="E16" s="13">
        <f t="shared" si="0"/>
        <v>0.64975173928289442</v>
      </c>
      <c r="F16" s="31">
        <f t="shared" si="1"/>
        <v>4</v>
      </c>
      <c r="G16" s="39">
        <v>656</v>
      </c>
      <c r="H16" s="13">
        <f t="shared" si="2"/>
        <v>7.7468115257439768E-2</v>
      </c>
      <c r="I16" s="31">
        <f t="shared" si="3"/>
        <v>4</v>
      </c>
      <c r="J16" s="45">
        <v>39.689460117158312</v>
      </c>
      <c r="K16" s="15">
        <v>29.210366890045286</v>
      </c>
      <c r="L16" s="15">
        <v>24.35612504402107</v>
      </c>
      <c r="M16" s="15">
        <v>6.7440479487753242</v>
      </c>
      <c r="N16" s="25">
        <f t="shared" si="4"/>
        <v>5.5069782885343477</v>
      </c>
      <c r="O16" s="31">
        <f t="shared" si="5"/>
        <v>3</v>
      </c>
      <c r="P16" s="22">
        <v>9109</v>
      </c>
      <c r="Q16" s="50">
        <v>481</v>
      </c>
      <c r="R16" s="13">
        <f t="shared" si="6"/>
        <v>5.2804918212756617E-2</v>
      </c>
      <c r="S16" s="31">
        <f t="shared" si="7"/>
        <v>2</v>
      </c>
      <c r="T16" s="50">
        <v>25.74</v>
      </c>
      <c r="U16" s="14">
        <f t="shared" si="8"/>
        <v>3.0396787907416155E-3</v>
      </c>
      <c r="V16" s="31">
        <f t="shared" si="9"/>
        <v>4</v>
      </c>
      <c r="W16" s="24">
        <f t="shared" si="10"/>
        <v>3.4</v>
      </c>
      <c r="X16" s="55">
        <f t="shared" si="11"/>
        <v>3</v>
      </c>
      <c r="Y16" s="17">
        <v>2</v>
      </c>
      <c r="Z16" s="16">
        <f t="shared" si="12"/>
        <v>6</v>
      </c>
      <c r="AA16" s="55">
        <f t="shared" si="13"/>
        <v>3</v>
      </c>
      <c r="AB16" s="55">
        <v>1</v>
      </c>
      <c r="AC16" s="22">
        <f t="shared" si="17"/>
        <v>2</v>
      </c>
      <c r="AD16" s="59">
        <f t="shared" si="14"/>
        <v>4</v>
      </c>
      <c r="AE16" s="17"/>
      <c r="AF16" s="4"/>
      <c r="AG16" s="4">
        <v>2</v>
      </c>
      <c r="AH16" s="4">
        <v>5</v>
      </c>
      <c r="AI16" s="4">
        <f t="shared" si="15"/>
        <v>10</v>
      </c>
      <c r="AJ16" s="92">
        <f t="shared" si="16"/>
        <v>2</v>
      </c>
    </row>
    <row r="17" spans="1:36" ht="15" x14ac:dyDescent="0.2">
      <c r="A17" s="61">
        <v>10</v>
      </c>
      <c r="B17" s="62" t="s">
        <v>46</v>
      </c>
      <c r="C17" s="30">
        <v>10485.299999999999</v>
      </c>
      <c r="D17" s="12">
        <v>7515</v>
      </c>
      <c r="E17" s="13">
        <f t="shared" si="0"/>
        <v>0.71671769048095912</v>
      </c>
      <c r="F17" s="31">
        <f t="shared" si="1"/>
        <v>4</v>
      </c>
      <c r="G17" s="40">
        <v>0</v>
      </c>
      <c r="H17" s="13">
        <f t="shared" si="2"/>
        <v>0</v>
      </c>
      <c r="I17" s="31">
        <f t="shared" si="3"/>
        <v>4</v>
      </c>
      <c r="J17" s="45">
        <v>75.705437013101488</v>
      </c>
      <c r="K17" s="15">
        <v>15.944733439020368</v>
      </c>
      <c r="L17" s="15">
        <v>6.444473679955137</v>
      </c>
      <c r="M17" s="15">
        <v>1.9053558679230129</v>
      </c>
      <c r="N17" s="25">
        <f t="shared" si="4"/>
        <v>2.0249889085840405</v>
      </c>
      <c r="O17" s="31">
        <f t="shared" si="5"/>
        <v>1</v>
      </c>
      <c r="P17" s="22">
        <v>7952</v>
      </c>
      <c r="Q17" s="50">
        <v>89</v>
      </c>
      <c r="R17" s="13">
        <f t="shared" si="6"/>
        <v>1.1192152917505031E-2</v>
      </c>
      <c r="S17" s="31">
        <f t="shared" si="7"/>
        <v>1</v>
      </c>
      <c r="T17" s="50">
        <v>74.33</v>
      </c>
      <c r="U17" s="14">
        <f t="shared" si="8"/>
        <v>9.8908848968729205E-3</v>
      </c>
      <c r="V17" s="31">
        <f t="shared" si="9"/>
        <v>3</v>
      </c>
      <c r="W17" s="24">
        <f t="shared" si="10"/>
        <v>2.6</v>
      </c>
      <c r="X17" s="55">
        <f t="shared" si="11"/>
        <v>3</v>
      </c>
      <c r="Y17" s="17">
        <v>3</v>
      </c>
      <c r="Z17" s="16">
        <f t="shared" si="12"/>
        <v>9</v>
      </c>
      <c r="AA17" s="55">
        <f t="shared" si="13"/>
        <v>3</v>
      </c>
      <c r="AB17" s="55">
        <v>1</v>
      </c>
      <c r="AC17" s="22">
        <f t="shared" si="17"/>
        <v>2</v>
      </c>
      <c r="AD17" s="59">
        <f t="shared" si="14"/>
        <v>4</v>
      </c>
      <c r="AE17" s="17"/>
      <c r="AF17" s="4"/>
      <c r="AG17" s="4">
        <v>2</v>
      </c>
      <c r="AH17" s="4">
        <v>5</v>
      </c>
      <c r="AI17" s="4">
        <f t="shared" si="15"/>
        <v>10</v>
      </c>
      <c r="AJ17" s="92">
        <f t="shared" si="16"/>
        <v>2</v>
      </c>
    </row>
    <row r="18" spans="1:36" ht="15" x14ac:dyDescent="0.2">
      <c r="A18" s="61">
        <v>11</v>
      </c>
      <c r="B18" s="62" t="s">
        <v>47</v>
      </c>
      <c r="C18" s="30">
        <v>15990.05</v>
      </c>
      <c r="D18" s="12">
        <v>9410</v>
      </c>
      <c r="E18" s="13">
        <f t="shared" si="0"/>
        <v>0.5884909678206135</v>
      </c>
      <c r="F18" s="31">
        <f t="shared" si="1"/>
        <v>3</v>
      </c>
      <c r="G18" s="39">
        <v>707</v>
      </c>
      <c r="H18" s="13">
        <f t="shared" si="2"/>
        <v>7.5132837407013819E-2</v>
      </c>
      <c r="I18" s="31">
        <f t="shared" si="3"/>
        <v>4</v>
      </c>
      <c r="J18" s="45">
        <v>43.051113333389956</v>
      </c>
      <c r="K18" s="15">
        <v>25.753093931464949</v>
      </c>
      <c r="L18" s="15">
        <v>22.972790104036733</v>
      </c>
      <c r="M18" s="15">
        <v>8.2230026311083737</v>
      </c>
      <c r="N18" s="25">
        <f t="shared" si="4"/>
        <v>5.3846523776860655</v>
      </c>
      <c r="O18" s="31">
        <f t="shared" si="5"/>
        <v>3</v>
      </c>
      <c r="P18" s="22">
        <v>10111</v>
      </c>
      <c r="Q18" s="50">
        <v>299</v>
      </c>
      <c r="R18" s="13">
        <f t="shared" si="6"/>
        <v>2.9571753535753139E-2</v>
      </c>
      <c r="S18" s="31">
        <f t="shared" si="7"/>
        <v>1</v>
      </c>
      <c r="T18" s="50">
        <v>29.55</v>
      </c>
      <c r="U18" s="14">
        <f t="shared" si="8"/>
        <v>3.1402763018065888E-3</v>
      </c>
      <c r="V18" s="31">
        <f t="shared" si="9"/>
        <v>4</v>
      </c>
      <c r="W18" s="24">
        <f t="shared" si="10"/>
        <v>3</v>
      </c>
      <c r="X18" s="55">
        <f t="shared" si="11"/>
        <v>3</v>
      </c>
      <c r="Y18" s="17">
        <v>2</v>
      </c>
      <c r="Z18" s="16">
        <f t="shared" si="12"/>
        <v>6</v>
      </c>
      <c r="AA18" s="55">
        <f t="shared" si="13"/>
        <v>3</v>
      </c>
      <c r="AB18" s="55">
        <v>2</v>
      </c>
      <c r="AC18" s="22">
        <f t="shared" si="17"/>
        <v>1</v>
      </c>
      <c r="AD18" s="58">
        <f t="shared" si="14"/>
        <v>3</v>
      </c>
      <c r="AE18" s="17"/>
      <c r="AF18" s="4"/>
      <c r="AG18" s="4">
        <v>2</v>
      </c>
      <c r="AH18" s="4">
        <v>5</v>
      </c>
      <c r="AI18" s="4">
        <f t="shared" si="15"/>
        <v>10</v>
      </c>
      <c r="AJ18" s="92">
        <f t="shared" si="16"/>
        <v>2</v>
      </c>
    </row>
    <row r="19" spans="1:36" ht="15" x14ac:dyDescent="0.2">
      <c r="A19" s="61">
        <v>12</v>
      </c>
      <c r="B19" s="62" t="s">
        <v>48</v>
      </c>
      <c r="C19" s="30">
        <v>14508.82</v>
      </c>
      <c r="D19" s="12">
        <v>11198</v>
      </c>
      <c r="E19" s="13">
        <f t="shared" si="0"/>
        <v>0.77180639087120806</v>
      </c>
      <c r="F19" s="31">
        <f t="shared" si="1"/>
        <v>4</v>
      </c>
      <c r="G19" s="39">
        <v>57</v>
      </c>
      <c r="H19" s="13">
        <f t="shared" si="2"/>
        <v>5.0901946776210037E-3</v>
      </c>
      <c r="I19" s="31">
        <f t="shared" si="3"/>
        <v>4</v>
      </c>
      <c r="J19" s="45">
        <v>70.870590394484253</v>
      </c>
      <c r="K19" s="15">
        <v>16.598354076386663</v>
      </c>
      <c r="L19" s="15">
        <v>9.350279317740771</v>
      </c>
      <c r="M19" s="15">
        <v>3.1807762113883054</v>
      </c>
      <c r="N19" s="25">
        <f t="shared" si="4"/>
        <v>2.5717142387645722</v>
      </c>
      <c r="O19" s="31">
        <f t="shared" si="5"/>
        <v>1</v>
      </c>
      <c r="P19" s="22">
        <v>11729</v>
      </c>
      <c r="Q19" s="50">
        <v>514</v>
      </c>
      <c r="R19" s="13">
        <f t="shared" si="6"/>
        <v>4.382300281353909E-2</v>
      </c>
      <c r="S19" s="31">
        <f t="shared" si="7"/>
        <v>2</v>
      </c>
      <c r="T19" s="50">
        <v>8.6999999999999993</v>
      </c>
      <c r="U19" s="14">
        <f t="shared" si="8"/>
        <v>7.7692445079478476E-4</v>
      </c>
      <c r="V19" s="31">
        <f t="shared" si="9"/>
        <v>4</v>
      </c>
      <c r="W19" s="24">
        <f t="shared" si="10"/>
        <v>3</v>
      </c>
      <c r="X19" s="55">
        <f t="shared" si="11"/>
        <v>3</v>
      </c>
      <c r="Y19" s="17">
        <v>3</v>
      </c>
      <c r="Z19" s="16">
        <f t="shared" si="12"/>
        <v>9</v>
      </c>
      <c r="AA19" s="55">
        <f t="shared" si="13"/>
        <v>3</v>
      </c>
      <c r="AB19" s="55">
        <v>2</v>
      </c>
      <c r="AC19" s="22">
        <f t="shared" si="17"/>
        <v>1</v>
      </c>
      <c r="AD19" s="58">
        <f t="shared" si="14"/>
        <v>3</v>
      </c>
      <c r="AE19" s="17"/>
      <c r="AF19" s="4"/>
      <c r="AG19" s="4">
        <v>2</v>
      </c>
      <c r="AH19" s="4">
        <v>5</v>
      </c>
      <c r="AI19" s="4">
        <f t="shared" si="15"/>
        <v>10</v>
      </c>
      <c r="AJ19" s="92">
        <f t="shared" si="16"/>
        <v>2</v>
      </c>
    </row>
    <row r="20" spans="1:36" ht="15" x14ac:dyDescent="0.2">
      <c r="A20" s="61">
        <v>13</v>
      </c>
      <c r="B20" s="62" t="s">
        <v>49</v>
      </c>
      <c r="C20" s="30">
        <v>4316.6400000000003</v>
      </c>
      <c r="D20" s="12">
        <v>697</v>
      </c>
      <c r="E20" s="13">
        <f t="shared" si="0"/>
        <v>0.16146817895400126</v>
      </c>
      <c r="F20" s="31">
        <f t="shared" si="1"/>
        <v>2</v>
      </c>
      <c r="G20" s="39">
        <v>59</v>
      </c>
      <c r="H20" s="13">
        <f t="shared" si="2"/>
        <v>8.4648493543758974E-2</v>
      </c>
      <c r="I20" s="31">
        <f t="shared" si="3"/>
        <v>4</v>
      </c>
      <c r="J20" s="45">
        <v>44.033133885354388</v>
      </c>
      <c r="K20" s="15">
        <v>13.396567479102711</v>
      </c>
      <c r="L20" s="15">
        <v>25.343609945788032</v>
      </c>
      <c r="M20" s="15">
        <v>17.226688689754859</v>
      </c>
      <c r="N20" s="25">
        <f t="shared" si="4"/>
        <v>6.2985802748114601</v>
      </c>
      <c r="O20" s="31">
        <f t="shared" si="5"/>
        <v>4</v>
      </c>
      <c r="P20" s="22">
        <v>792</v>
      </c>
      <c r="Q20" s="50">
        <v>0</v>
      </c>
      <c r="R20" s="13">
        <f t="shared" si="6"/>
        <v>0</v>
      </c>
      <c r="S20" s="31">
        <f t="shared" si="7"/>
        <v>1</v>
      </c>
      <c r="T20" s="50">
        <v>91.11</v>
      </c>
      <c r="U20" s="14">
        <f t="shared" si="8"/>
        <v>0.13071736011477761</v>
      </c>
      <c r="V20" s="31">
        <f t="shared" si="9"/>
        <v>1</v>
      </c>
      <c r="W20" s="24">
        <f t="shared" si="10"/>
        <v>2.4</v>
      </c>
      <c r="X20" s="55">
        <f t="shared" si="11"/>
        <v>2</v>
      </c>
      <c r="Y20" s="17">
        <v>1</v>
      </c>
      <c r="Z20" s="16">
        <f t="shared" si="12"/>
        <v>2</v>
      </c>
      <c r="AA20" s="55">
        <f t="shared" si="13"/>
        <v>1</v>
      </c>
      <c r="AB20" s="55">
        <v>1</v>
      </c>
      <c r="AC20" s="22">
        <f t="shared" si="17"/>
        <v>0</v>
      </c>
      <c r="AD20" s="57">
        <f t="shared" si="14"/>
        <v>2</v>
      </c>
      <c r="AE20" s="17"/>
      <c r="AF20" s="4"/>
      <c r="AG20" s="4">
        <v>2</v>
      </c>
      <c r="AH20" s="4">
        <v>5</v>
      </c>
      <c r="AI20" s="4">
        <f t="shared" si="15"/>
        <v>10</v>
      </c>
      <c r="AJ20" s="92">
        <f t="shared" si="16"/>
        <v>2</v>
      </c>
    </row>
    <row r="21" spans="1:36" ht="15" x14ac:dyDescent="0.2">
      <c r="A21" s="61">
        <v>14</v>
      </c>
      <c r="B21" s="62" t="s">
        <v>50</v>
      </c>
      <c r="C21" s="30">
        <v>9427.44</v>
      </c>
      <c r="D21" s="12">
        <v>5159</v>
      </c>
      <c r="E21" s="13">
        <f t="shared" si="0"/>
        <v>0.5472323345468123</v>
      </c>
      <c r="F21" s="31">
        <f t="shared" si="1"/>
        <v>3</v>
      </c>
      <c r="G21" s="39">
        <v>532</v>
      </c>
      <c r="H21" s="13">
        <f t="shared" si="2"/>
        <v>0.10312075983717775</v>
      </c>
      <c r="I21" s="31">
        <f t="shared" si="3"/>
        <v>3</v>
      </c>
      <c r="J21" s="45">
        <v>20.467522107665882</v>
      </c>
      <c r="K21" s="15">
        <v>23.023946432554975</v>
      </c>
      <c r="L21" s="15">
        <v>39.630809748847248</v>
      </c>
      <c r="M21" s="15">
        <v>16.877721710931883</v>
      </c>
      <c r="N21" s="25">
        <f t="shared" si="4"/>
        <v>8.3109643555437032</v>
      </c>
      <c r="O21" s="31">
        <f t="shared" si="5"/>
        <v>4</v>
      </c>
      <c r="P21" s="22">
        <v>5692</v>
      </c>
      <c r="Q21" s="50">
        <v>329</v>
      </c>
      <c r="R21" s="13">
        <f t="shared" si="6"/>
        <v>5.7800421644413215E-2</v>
      </c>
      <c r="S21" s="31">
        <f t="shared" si="7"/>
        <v>2</v>
      </c>
      <c r="T21" s="50">
        <v>34.44</v>
      </c>
      <c r="U21" s="14">
        <f t="shared" si="8"/>
        <v>6.675712347354138E-3</v>
      </c>
      <c r="V21" s="31">
        <f t="shared" si="9"/>
        <v>4</v>
      </c>
      <c r="W21" s="24">
        <f t="shared" si="10"/>
        <v>3.2</v>
      </c>
      <c r="X21" s="55">
        <f t="shared" si="11"/>
        <v>3</v>
      </c>
      <c r="Y21" s="17">
        <v>2</v>
      </c>
      <c r="Z21" s="16">
        <f t="shared" si="12"/>
        <v>6</v>
      </c>
      <c r="AA21" s="55">
        <f t="shared" si="13"/>
        <v>3</v>
      </c>
      <c r="AB21" s="55">
        <v>2</v>
      </c>
      <c r="AC21" s="22">
        <f t="shared" si="17"/>
        <v>1</v>
      </c>
      <c r="AD21" s="58">
        <f t="shared" si="14"/>
        <v>3</v>
      </c>
      <c r="AE21" s="17"/>
      <c r="AF21" s="4"/>
      <c r="AG21" s="4">
        <v>2</v>
      </c>
      <c r="AH21" s="4">
        <v>5</v>
      </c>
      <c r="AI21" s="4">
        <f t="shared" si="15"/>
        <v>10</v>
      </c>
      <c r="AJ21" s="92">
        <f t="shared" si="16"/>
        <v>2</v>
      </c>
    </row>
    <row r="22" spans="1:36" ht="15" x14ac:dyDescent="0.2">
      <c r="A22" s="61">
        <v>15</v>
      </c>
      <c r="B22" s="62" t="s">
        <v>51</v>
      </c>
      <c r="C22" s="30">
        <v>4712.68</v>
      </c>
      <c r="D22" s="12">
        <v>2838</v>
      </c>
      <c r="E22" s="13">
        <f t="shared" si="0"/>
        <v>0.60220511471179872</v>
      </c>
      <c r="F22" s="31">
        <f t="shared" si="1"/>
        <v>4</v>
      </c>
      <c r="G22" s="39">
        <v>40</v>
      </c>
      <c r="H22" s="13">
        <f t="shared" si="2"/>
        <v>1.4094432699083862E-2</v>
      </c>
      <c r="I22" s="31">
        <f t="shared" si="3"/>
        <v>4</v>
      </c>
      <c r="J22" s="45">
        <v>54.222302811385539</v>
      </c>
      <c r="K22" s="15">
        <v>26.924116867266868</v>
      </c>
      <c r="L22" s="15">
        <v>14.287415864754976</v>
      </c>
      <c r="M22" s="15">
        <v>4.5661644565926318</v>
      </c>
      <c r="N22" s="25">
        <f t="shared" si="4"/>
        <v>3.984710120392061</v>
      </c>
      <c r="O22" s="31">
        <f t="shared" si="5"/>
        <v>2</v>
      </c>
      <c r="P22" s="22">
        <v>3078</v>
      </c>
      <c r="Q22" s="50">
        <v>27</v>
      </c>
      <c r="R22" s="13">
        <f t="shared" si="6"/>
        <v>8.771929824561403E-3</v>
      </c>
      <c r="S22" s="31">
        <f t="shared" si="7"/>
        <v>1</v>
      </c>
      <c r="T22" s="50">
        <v>62</v>
      </c>
      <c r="U22" s="14">
        <f t="shared" si="8"/>
        <v>2.1846370683579985E-2</v>
      </c>
      <c r="V22" s="31">
        <f t="shared" si="9"/>
        <v>2</v>
      </c>
      <c r="W22" s="24">
        <f t="shared" si="10"/>
        <v>2.6</v>
      </c>
      <c r="X22" s="55">
        <f t="shared" si="11"/>
        <v>3</v>
      </c>
      <c r="Y22" s="17">
        <v>2</v>
      </c>
      <c r="Z22" s="16">
        <f t="shared" si="12"/>
        <v>6</v>
      </c>
      <c r="AA22" s="55">
        <f t="shared" si="13"/>
        <v>3</v>
      </c>
      <c r="AB22" s="55">
        <v>2</v>
      </c>
      <c r="AC22" s="22">
        <f t="shared" si="17"/>
        <v>1</v>
      </c>
      <c r="AD22" s="58">
        <f t="shared" si="14"/>
        <v>3</v>
      </c>
      <c r="AE22" s="17"/>
      <c r="AF22" s="4"/>
      <c r="AG22" s="4">
        <v>2</v>
      </c>
      <c r="AH22" s="4">
        <v>5</v>
      </c>
      <c r="AI22" s="4">
        <f t="shared" si="15"/>
        <v>10</v>
      </c>
      <c r="AJ22" s="92">
        <f t="shared" si="16"/>
        <v>2</v>
      </c>
    </row>
    <row r="23" spans="1:36" ht="15" x14ac:dyDescent="0.2">
      <c r="A23" s="61">
        <v>16</v>
      </c>
      <c r="B23" s="62" t="s">
        <v>52</v>
      </c>
      <c r="C23" s="30">
        <v>18653.759999999998</v>
      </c>
      <c r="D23" s="12">
        <v>6494</v>
      </c>
      <c r="E23" s="13">
        <f t="shared" si="0"/>
        <v>0.34813356663750367</v>
      </c>
      <c r="F23" s="31">
        <f t="shared" si="1"/>
        <v>2</v>
      </c>
      <c r="G23" s="39">
        <v>1390</v>
      </c>
      <c r="H23" s="13">
        <f t="shared" si="2"/>
        <v>0.2140437326763166</v>
      </c>
      <c r="I23" s="31">
        <f t="shared" si="3"/>
        <v>2</v>
      </c>
      <c r="J23" s="45">
        <v>59.130470486401478</v>
      </c>
      <c r="K23" s="15">
        <v>21.083835980797456</v>
      </c>
      <c r="L23" s="15">
        <v>13.77864579420352</v>
      </c>
      <c r="M23" s="15">
        <v>6.007047738597536</v>
      </c>
      <c r="N23" s="25">
        <f t="shared" si="4"/>
        <v>3.784628267906438</v>
      </c>
      <c r="O23" s="31">
        <f t="shared" si="5"/>
        <v>2</v>
      </c>
      <c r="P23" s="22">
        <v>6984</v>
      </c>
      <c r="Q23" s="50">
        <v>173</v>
      </c>
      <c r="R23" s="13">
        <f t="shared" si="6"/>
        <v>2.47709049255441E-2</v>
      </c>
      <c r="S23" s="31">
        <f t="shared" si="7"/>
        <v>1</v>
      </c>
      <c r="T23" s="50">
        <v>52.62</v>
      </c>
      <c r="U23" s="14">
        <f t="shared" si="8"/>
        <v>8.102864182322143E-3</v>
      </c>
      <c r="V23" s="31">
        <f t="shared" si="9"/>
        <v>3</v>
      </c>
      <c r="W23" s="24">
        <f t="shared" si="10"/>
        <v>2</v>
      </c>
      <c r="X23" s="55">
        <f t="shared" si="11"/>
        <v>2</v>
      </c>
      <c r="Y23" s="17">
        <v>1</v>
      </c>
      <c r="Z23" s="16">
        <f t="shared" si="12"/>
        <v>2</v>
      </c>
      <c r="AA23" s="55">
        <f t="shared" si="13"/>
        <v>1</v>
      </c>
      <c r="AB23" s="55">
        <v>2</v>
      </c>
      <c r="AC23" s="22">
        <f t="shared" si="17"/>
        <v>-1</v>
      </c>
      <c r="AD23" s="57">
        <f t="shared" si="14"/>
        <v>2</v>
      </c>
      <c r="AE23" s="17"/>
      <c r="AF23" s="4"/>
      <c r="AG23" s="4">
        <v>2</v>
      </c>
      <c r="AH23" s="4">
        <v>5</v>
      </c>
      <c r="AI23" s="4">
        <f t="shared" si="15"/>
        <v>10</v>
      </c>
      <c r="AJ23" s="92">
        <f t="shared" si="16"/>
        <v>2</v>
      </c>
    </row>
    <row r="24" spans="1:36" ht="15" x14ac:dyDescent="0.2">
      <c r="A24" s="61">
        <v>17</v>
      </c>
      <c r="B24" s="62" t="s">
        <v>53</v>
      </c>
      <c r="C24" s="30">
        <v>10455.64</v>
      </c>
      <c r="D24" s="12">
        <v>6539</v>
      </c>
      <c r="E24" s="13">
        <f t="shared" si="0"/>
        <v>0.62540408812851245</v>
      </c>
      <c r="F24" s="31">
        <f t="shared" si="1"/>
        <v>4</v>
      </c>
      <c r="G24" s="39">
        <v>803</v>
      </c>
      <c r="H24" s="13">
        <f t="shared" si="2"/>
        <v>0.1228016516286894</v>
      </c>
      <c r="I24" s="31">
        <f t="shared" si="3"/>
        <v>3</v>
      </c>
      <c r="J24" s="45">
        <v>41.731098413396602</v>
      </c>
      <c r="K24" s="15">
        <v>30.422962389410667</v>
      </c>
      <c r="L24" s="15">
        <v>22.026331309924636</v>
      </c>
      <c r="M24" s="15">
        <v>5.8196078872680905</v>
      </c>
      <c r="N24" s="25">
        <f t="shared" si="4"/>
        <v>5.2007652714978567</v>
      </c>
      <c r="O24" s="31">
        <f t="shared" si="5"/>
        <v>3</v>
      </c>
      <c r="P24" s="22">
        <v>7018</v>
      </c>
      <c r="Q24" s="50">
        <v>433</v>
      </c>
      <c r="R24" s="13">
        <f t="shared" si="6"/>
        <v>6.1698489598176122E-2</v>
      </c>
      <c r="S24" s="31">
        <f t="shared" si="7"/>
        <v>2</v>
      </c>
      <c r="T24" s="50">
        <v>17.149999999999999</v>
      </c>
      <c r="U24" s="14">
        <f t="shared" si="8"/>
        <v>2.6227251873375134E-3</v>
      </c>
      <c r="V24" s="31">
        <f t="shared" si="9"/>
        <v>4</v>
      </c>
      <c r="W24" s="24">
        <f t="shared" si="10"/>
        <v>3.2</v>
      </c>
      <c r="X24" s="55">
        <f t="shared" si="11"/>
        <v>3</v>
      </c>
      <c r="Y24" s="17">
        <v>2</v>
      </c>
      <c r="Z24" s="16">
        <f t="shared" si="12"/>
        <v>6</v>
      </c>
      <c r="AA24" s="55">
        <f t="shared" si="13"/>
        <v>3</v>
      </c>
      <c r="AB24" s="55">
        <v>2</v>
      </c>
      <c r="AC24" s="22">
        <f t="shared" si="17"/>
        <v>1</v>
      </c>
      <c r="AD24" s="58">
        <f t="shared" si="14"/>
        <v>3</v>
      </c>
      <c r="AE24" s="17"/>
      <c r="AF24" s="4"/>
      <c r="AG24" s="4">
        <v>2</v>
      </c>
      <c r="AH24" s="4">
        <v>5</v>
      </c>
      <c r="AI24" s="4">
        <f t="shared" si="15"/>
        <v>10</v>
      </c>
      <c r="AJ24" s="92">
        <f t="shared" si="16"/>
        <v>2</v>
      </c>
    </row>
    <row r="25" spans="1:36" ht="15" x14ac:dyDescent="0.2">
      <c r="A25" s="61">
        <v>18</v>
      </c>
      <c r="B25" s="62" t="s">
        <v>54</v>
      </c>
      <c r="C25" s="30">
        <v>6666.25</v>
      </c>
      <c r="D25" s="12">
        <v>3972</v>
      </c>
      <c r="E25" s="13">
        <f t="shared" si="0"/>
        <v>0.59583723982748926</v>
      </c>
      <c r="F25" s="31">
        <f t="shared" si="1"/>
        <v>3</v>
      </c>
      <c r="G25" s="39">
        <v>231</v>
      </c>
      <c r="H25" s="13">
        <f t="shared" si="2"/>
        <v>5.8157099697885198E-2</v>
      </c>
      <c r="I25" s="31">
        <f t="shared" si="3"/>
        <v>4</v>
      </c>
      <c r="J25" s="45">
        <v>49.539682745874366</v>
      </c>
      <c r="K25" s="15">
        <v>28.524147107777726</v>
      </c>
      <c r="L25" s="15">
        <v>16.738255628961284</v>
      </c>
      <c r="M25" s="15">
        <v>5.1979145173866241</v>
      </c>
      <c r="N25" s="25">
        <f t="shared" si="4"/>
        <v>4.4417544563124141</v>
      </c>
      <c r="O25" s="31">
        <f t="shared" si="5"/>
        <v>3</v>
      </c>
      <c r="P25" s="22">
        <v>4289</v>
      </c>
      <c r="Q25" s="50">
        <v>198</v>
      </c>
      <c r="R25" s="13">
        <f t="shared" si="6"/>
        <v>4.6164607134530196E-2</v>
      </c>
      <c r="S25" s="31">
        <f t="shared" si="7"/>
        <v>2</v>
      </c>
      <c r="T25" s="50">
        <v>8.31</v>
      </c>
      <c r="U25" s="14">
        <f t="shared" si="8"/>
        <v>2.0921450151057401E-3</v>
      </c>
      <c r="V25" s="31">
        <f t="shared" si="9"/>
        <v>4</v>
      </c>
      <c r="W25" s="24">
        <f t="shared" si="10"/>
        <v>3.2</v>
      </c>
      <c r="X25" s="55">
        <f t="shared" si="11"/>
        <v>3</v>
      </c>
      <c r="Y25" s="17">
        <v>2</v>
      </c>
      <c r="Z25" s="16">
        <f t="shared" si="12"/>
        <v>6</v>
      </c>
      <c r="AA25" s="55">
        <f t="shared" si="13"/>
        <v>3</v>
      </c>
      <c r="AB25" s="55">
        <v>1</v>
      </c>
      <c r="AC25" s="22">
        <f t="shared" si="17"/>
        <v>2</v>
      </c>
      <c r="AD25" s="59">
        <f t="shared" si="14"/>
        <v>4</v>
      </c>
      <c r="AE25" s="17"/>
      <c r="AF25" s="4"/>
      <c r="AG25" s="4">
        <v>2</v>
      </c>
      <c r="AH25" s="4">
        <v>5</v>
      </c>
      <c r="AI25" s="4">
        <f t="shared" si="15"/>
        <v>10</v>
      </c>
      <c r="AJ25" s="92">
        <f t="shared" si="16"/>
        <v>2</v>
      </c>
    </row>
    <row r="26" spans="1:36" ht="15" x14ac:dyDescent="0.2">
      <c r="A26" s="61">
        <v>19</v>
      </c>
      <c r="B26" s="62" t="s">
        <v>55</v>
      </c>
      <c r="C26" s="30">
        <v>12234.14</v>
      </c>
      <c r="D26" s="12">
        <v>10221</v>
      </c>
      <c r="E26" s="13">
        <f t="shared" si="0"/>
        <v>0.83544899764102754</v>
      </c>
      <c r="F26" s="31">
        <f t="shared" si="1"/>
        <v>4</v>
      </c>
      <c r="G26" s="39">
        <v>103</v>
      </c>
      <c r="H26" s="13">
        <f t="shared" si="2"/>
        <v>1.0077291850112514E-2</v>
      </c>
      <c r="I26" s="31">
        <f t="shared" si="3"/>
        <v>4</v>
      </c>
      <c r="J26" s="45">
        <v>85.063930788243553</v>
      </c>
      <c r="K26" s="15">
        <v>10.134126486733242</v>
      </c>
      <c r="L26" s="15">
        <v>3.4214556206181115</v>
      </c>
      <c r="M26" s="15">
        <v>1.3804871044050875</v>
      </c>
      <c r="N26" s="25">
        <f t="shared" si="4"/>
        <v>1.2478351785782087</v>
      </c>
      <c r="O26" s="31">
        <f t="shared" si="5"/>
        <v>1</v>
      </c>
      <c r="P26" s="22">
        <v>10618</v>
      </c>
      <c r="Q26" s="50">
        <v>269</v>
      </c>
      <c r="R26" s="13">
        <f t="shared" si="6"/>
        <v>2.533433791674515E-2</v>
      </c>
      <c r="S26" s="31">
        <f t="shared" si="7"/>
        <v>1</v>
      </c>
      <c r="T26" s="50">
        <v>87.39</v>
      </c>
      <c r="U26" s="14">
        <f t="shared" si="8"/>
        <v>8.5500440270032292E-3</v>
      </c>
      <c r="V26" s="31">
        <f t="shared" si="9"/>
        <v>3</v>
      </c>
      <c r="W26" s="24">
        <f t="shared" si="10"/>
        <v>2.6</v>
      </c>
      <c r="X26" s="55">
        <f t="shared" si="11"/>
        <v>3</v>
      </c>
      <c r="Y26" s="17">
        <v>3</v>
      </c>
      <c r="Z26" s="16">
        <f t="shared" si="12"/>
        <v>9</v>
      </c>
      <c r="AA26" s="55">
        <f t="shared" si="13"/>
        <v>3</v>
      </c>
      <c r="AB26" s="55">
        <v>2</v>
      </c>
      <c r="AC26" s="22">
        <f t="shared" si="17"/>
        <v>1</v>
      </c>
      <c r="AD26" s="58">
        <f t="shared" si="14"/>
        <v>3</v>
      </c>
      <c r="AE26" s="17"/>
      <c r="AF26" s="4"/>
      <c r="AG26" s="4">
        <v>2</v>
      </c>
      <c r="AH26" s="4">
        <v>5</v>
      </c>
      <c r="AI26" s="4">
        <f t="shared" si="15"/>
        <v>10</v>
      </c>
      <c r="AJ26" s="92">
        <f t="shared" si="16"/>
        <v>2</v>
      </c>
    </row>
    <row r="27" spans="1:36" ht="15" x14ac:dyDescent="0.2">
      <c r="A27" s="61">
        <v>20</v>
      </c>
      <c r="B27" s="62" t="s">
        <v>56</v>
      </c>
      <c r="C27" s="30">
        <v>5787.57</v>
      </c>
      <c r="D27" s="12">
        <v>2818</v>
      </c>
      <c r="E27" s="13">
        <f t="shared" si="0"/>
        <v>0.48690555794573548</v>
      </c>
      <c r="F27" s="31">
        <f t="shared" si="1"/>
        <v>3</v>
      </c>
      <c r="G27" s="39">
        <v>1360</v>
      </c>
      <c r="H27" s="13">
        <f t="shared" si="2"/>
        <v>0.48261178140525196</v>
      </c>
      <c r="I27" s="31">
        <f t="shared" si="3"/>
        <v>1</v>
      </c>
      <c r="J27" s="45">
        <v>31.852685737803206</v>
      </c>
      <c r="K27" s="15">
        <v>19.321523558611016</v>
      </c>
      <c r="L27" s="15">
        <v>32.469753849218101</v>
      </c>
      <c r="M27" s="15">
        <v>16.356036854367666</v>
      </c>
      <c r="N27" s="25">
        <f t="shared" si="4"/>
        <v>7.2610830978904888</v>
      </c>
      <c r="O27" s="31">
        <f t="shared" si="5"/>
        <v>4</v>
      </c>
      <c r="P27" s="22">
        <v>3072</v>
      </c>
      <c r="Q27" s="50">
        <v>224</v>
      </c>
      <c r="R27" s="13">
        <f t="shared" si="6"/>
        <v>7.2916666666666671E-2</v>
      </c>
      <c r="S27" s="31">
        <f t="shared" si="7"/>
        <v>3</v>
      </c>
      <c r="T27" s="50">
        <v>19.510000000000002</v>
      </c>
      <c r="U27" s="14">
        <f t="shared" si="8"/>
        <v>6.9233498935415191E-3</v>
      </c>
      <c r="V27" s="31">
        <f t="shared" si="9"/>
        <v>4</v>
      </c>
      <c r="W27" s="24">
        <f t="shared" si="10"/>
        <v>3</v>
      </c>
      <c r="X27" s="55">
        <f t="shared" si="11"/>
        <v>3</v>
      </c>
      <c r="Y27" s="17">
        <v>2</v>
      </c>
      <c r="Z27" s="16">
        <f t="shared" si="12"/>
        <v>6</v>
      </c>
      <c r="AA27" s="55">
        <f t="shared" si="13"/>
        <v>3</v>
      </c>
      <c r="AB27" s="55">
        <v>1</v>
      </c>
      <c r="AC27" s="22">
        <f t="shared" si="17"/>
        <v>2</v>
      </c>
      <c r="AD27" s="59">
        <f t="shared" si="14"/>
        <v>4</v>
      </c>
      <c r="AE27" s="17"/>
      <c r="AF27" s="4"/>
      <c r="AG27" s="4">
        <v>2</v>
      </c>
      <c r="AH27" s="4">
        <v>5</v>
      </c>
      <c r="AI27" s="4">
        <f t="shared" si="15"/>
        <v>10</v>
      </c>
      <c r="AJ27" s="92">
        <f t="shared" si="16"/>
        <v>2</v>
      </c>
    </row>
    <row r="28" spans="1:36" ht="15" x14ac:dyDescent="0.2">
      <c r="A28" s="61">
        <v>21</v>
      </c>
      <c r="B28" s="62" t="s">
        <v>57</v>
      </c>
      <c r="C28" s="30">
        <v>11054.75</v>
      </c>
      <c r="D28" s="12">
        <v>6014</v>
      </c>
      <c r="E28" s="13">
        <f t="shared" si="0"/>
        <v>0.5440195391121464</v>
      </c>
      <c r="F28" s="31">
        <f t="shared" si="1"/>
        <v>3</v>
      </c>
      <c r="G28" s="39">
        <v>576</v>
      </c>
      <c r="H28" s="13">
        <f t="shared" si="2"/>
        <v>9.5776521449950122E-2</v>
      </c>
      <c r="I28" s="31">
        <f t="shared" si="3"/>
        <v>4</v>
      </c>
      <c r="J28" s="45">
        <v>35.064523207223651</v>
      </c>
      <c r="K28" s="15">
        <v>26.144793989260794</v>
      </c>
      <c r="L28" s="15">
        <v>30.518852799264746</v>
      </c>
      <c r="M28" s="15">
        <v>8.2718300042507984</v>
      </c>
      <c r="N28" s="25">
        <f t="shared" si="4"/>
        <v>6.1735098799189929</v>
      </c>
      <c r="O28" s="31">
        <f t="shared" si="5"/>
        <v>4</v>
      </c>
      <c r="P28" s="22">
        <v>6398</v>
      </c>
      <c r="Q28" s="50">
        <v>153</v>
      </c>
      <c r="R28" s="13">
        <f t="shared" si="6"/>
        <v>2.3913723038449516E-2</v>
      </c>
      <c r="S28" s="31">
        <f t="shared" si="7"/>
        <v>1</v>
      </c>
      <c r="T28" s="50">
        <v>116.42</v>
      </c>
      <c r="U28" s="14">
        <f t="shared" si="8"/>
        <v>1.9358164283338877E-2</v>
      </c>
      <c r="V28" s="31">
        <f t="shared" si="9"/>
        <v>2</v>
      </c>
      <c r="W28" s="24">
        <f t="shared" si="10"/>
        <v>2.8</v>
      </c>
      <c r="X28" s="55">
        <f t="shared" si="11"/>
        <v>3</v>
      </c>
      <c r="Y28" s="17">
        <v>2</v>
      </c>
      <c r="Z28" s="16">
        <f t="shared" si="12"/>
        <v>6</v>
      </c>
      <c r="AA28" s="55">
        <f t="shared" si="13"/>
        <v>3</v>
      </c>
      <c r="AB28" s="55">
        <v>1</v>
      </c>
      <c r="AC28" s="22">
        <f t="shared" si="17"/>
        <v>2</v>
      </c>
      <c r="AD28" s="59">
        <f t="shared" si="14"/>
        <v>4</v>
      </c>
      <c r="AE28" s="17"/>
      <c r="AF28" s="4"/>
      <c r="AG28" s="4">
        <v>2</v>
      </c>
      <c r="AH28" s="4">
        <v>5</v>
      </c>
      <c r="AI28" s="4">
        <f t="shared" si="15"/>
        <v>10</v>
      </c>
      <c r="AJ28" s="92">
        <f t="shared" si="16"/>
        <v>2</v>
      </c>
    </row>
    <row r="29" spans="1:36" ht="15" x14ac:dyDescent="0.2">
      <c r="A29" s="61">
        <v>22</v>
      </c>
      <c r="B29" s="62" t="s">
        <v>58</v>
      </c>
      <c r="C29" s="30">
        <v>10929.79</v>
      </c>
      <c r="D29" s="12">
        <v>3899</v>
      </c>
      <c r="E29" s="13">
        <f t="shared" si="0"/>
        <v>0.35673146510591691</v>
      </c>
      <c r="F29" s="31">
        <f t="shared" si="1"/>
        <v>2</v>
      </c>
      <c r="G29" s="39">
        <v>1118</v>
      </c>
      <c r="H29" s="13">
        <f t="shared" si="2"/>
        <v>0.28674018979225441</v>
      </c>
      <c r="I29" s="31">
        <f t="shared" si="3"/>
        <v>2</v>
      </c>
      <c r="J29" s="45">
        <v>50.635483970840291</v>
      </c>
      <c r="K29" s="15">
        <v>18.979397011207006</v>
      </c>
      <c r="L29" s="15">
        <v>19.659971205973225</v>
      </c>
      <c r="M29" s="15">
        <v>10.725147811979472</v>
      </c>
      <c r="N29" s="25">
        <f t="shared" si="4"/>
        <v>5.0188148900077012</v>
      </c>
      <c r="O29" s="31">
        <f t="shared" si="5"/>
        <v>3</v>
      </c>
      <c r="P29" s="22">
        <v>4312</v>
      </c>
      <c r="Q29" s="50">
        <v>34</v>
      </c>
      <c r="R29" s="13">
        <f t="shared" si="6"/>
        <v>7.8849721706864568E-3</v>
      </c>
      <c r="S29" s="31">
        <f t="shared" si="7"/>
        <v>1</v>
      </c>
      <c r="T29" s="50">
        <v>45.89</v>
      </c>
      <c r="U29" s="14">
        <f t="shared" si="8"/>
        <v>1.1769684534496025E-2</v>
      </c>
      <c r="V29" s="31">
        <f t="shared" si="9"/>
        <v>3</v>
      </c>
      <c r="W29" s="24">
        <f t="shared" si="10"/>
        <v>2.2000000000000002</v>
      </c>
      <c r="X29" s="55">
        <f t="shared" si="11"/>
        <v>2</v>
      </c>
      <c r="Y29" s="17">
        <v>2</v>
      </c>
      <c r="Z29" s="16">
        <f t="shared" si="12"/>
        <v>4</v>
      </c>
      <c r="AA29" s="55">
        <f t="shared" si="13"/>
        <v>2</v>
      </c>
      <c r="AB29" s="55">
        <v>2</v>
      </c>
      <c r="AC29" s="22">
        <f t="shared" si="17"/>
        <v>0</v>
      </c>
      <c r="AD29" s="57">
        <f t="shared" si="14"/>
        <v>2</v>
      </c>
      <c r="AE29" s="17"/>
      <c r="AF29" s="4"/>
      <c r="AG29" s="4">
        <v>2</v>
      </c>
      <c r="AH29" s="4">
        <v>5</v>
      </c>
      <c r="AI29" s="4">
        <f t="shared" si="15"/>
        <v>10</v>
      </c>
      <c r="AJ29" s="92">
        <f t="shared" si="16"/>
        <v>2</v>
      </c>
    </row>
    <row r="30" spans="1:36" ht="15" x14ac:dyDescent="0.2">
      <c r="A30" s="61">
        <v>23</v>
      </c>
      <c r="B30" s="62" t="s">
        <v>59</v>
      </c>
      <c r="C30" s="30">
        <v>8797.7000000000007</v>
      </c>
      <c r="D30" s="12">
        <v>3859</v>
      </c>
      <c r="E30" s="13">
        <f t="shared" si="0"/>
        <v>0.43863737113109103</v>
      </c>
      <c r="F30" s="31">
        <f t="shared" si="1"/>
        <v>3</v>
      </c>
      <c r="G30" s="39">
        <v>1320</v>
      </c>
      <c r="H30" s="13">
        <f t="shared" si="2"/>
        <v>0.34205752785695775</v>
      </c>
      <c r="I30" s="31">
        <f t="shared" si="3"/>
        <v>2</v>
      </c>
      <c r="J30" s="45">
        <v>47.346495240982463</v>
      </c>
      <c r="K30" s="15">
        <v>19.101887547227296</v>
      </c>
      <c r="L30" s="15">
        <v>21.646318179039341</v>
      </c>
      <c r="M30" s="15">
        <v>11.9052990327509</v>
      </c>
      <c r="N30" s="25">
        <f t="shared" si="4"/>
        <v>5.4223074931775699</v>
      </c>
      <c r="O30" s="31">
        <f t="shared" si="5"/>
        <v>3</v>
      </c>
      <c r="P30" s="22">
        <v>4291</v>
      </c>
      <c r="Q30" s="50">
        <v>286</v>
      </c>
      <c r="R30" s="13">
        <f t="shared" si="6"/>
        <v>6.6651130272663714E-2</v>
      </c>
      <c r="S30" s="31">
        <f t="shared" si="7"/>
        <v>2</v>
      </c>
      <c r="T30" s="50">
        <v>23.9</v>
      </c>
      <c r="U30" s="14">
        <f t="shared" si="8"/>
        <v>6.1933143301373412E-3</v>
      </c>
      <c r="V30" s="31">
        <f t="shared" si="9"/>
        <v>4</v>
      </c>
      <c r="W30" s="24">
        <f t="shared" si="10"/>
        <v>2.8</v>
      </c>
      <c r="X30" s="55">
        <f t="shared" si="11"/>
        <v>3</v>
      </c>
      <c r="Y30" s="17">
        <v>2</v>
      </c>
      <c r="Z30" s="16">
        <f t="shared" si="12"/>
        <v>6</v>
      </c>
      <c r="AA30" s="55">
        <f t="shared" si="13"/>
        <v>3</v>
      </c>
      <c r="AB30" s="55">
        <v>1</v>
      </c>
      <c r="AC30" s="22">
        <f t="shared" si="17"/>
        <v>2</v>
      </c>
      <c r="AD30" s="59">
        <f t="shared" si="14"/>
        <v>4</v>
      </c>
      <c r="AE30" s="17"/>
      <c r="AF30" s="4"/>
      <c r="AG30" s="4">
        <v>2</v>
      </c>
      <c r="AH30" s="4">
        <v>5</v>
      </c>
      <c r="AI30" s="4">
        <f t="shared" si="15"/>
        <v>10</v>
      </c>
      <c r="AJ30" s="92">
        <f t="shared" si="16"/>
        <v>2</v>
      </c>
    </row>
    <row r="31" spans="1:36" ht="15" x14ac:dyDescent="0.2">
      <c r="A31" s="61">
        <v>24</v>
      </c>
      <c r="B31" s="62" t="s">
        <v>60</v>
      </c>
      <c r="C31" s="30">
        <v>8600.08</v>
      </c>
      <c r="D31" s="12">
        <v>4281</v>
      </c>
      <c r="E31" s="13">
        <f t="shared" si="0"/>
        <v>0.49778606710635248</v>
      </c>
      <c r="F31" s="31">
        <f t="shared" si="1"/>
        <v>3</v>
      </c>
      <c r="G31" s="39">
        <v>150</v>
      </c>
      <c r="H31" s="13">
        <f t="shared" si="2"/>
        <v>3.5038542396636299E-2</v>
      </c>
      <c r="I31" s="31">
        <f t="shared" si="3"/>
        <v>4</v>
      </c>
      <c r="J31" s="45">
        <v>37.854564273564641</v>
      </c>
      <c r="K31" s="15">
        <v>34.751951527256793</v>
      </c>
      <c r="L31" s="15">
        <v>5.1415659910548888</v>
      </c>
      <c r="M31" s="15">
        <v>22.251918208123673</v>
      </c>
      <c r="N31" s="25">
        <f t="shared" si="4"/>
        <v>6.5396064022765543</v>
      </c>
      <c r="O31" s="31">
        <f t="shared" si="5"/>
        <v>4</v>
      </c>
      <c r="P31" s="22">
        <v>4761</v>
      </c>
      <c r="Q31" s="50">
        <v>252</v>
      </c>
      <c r="R31" s="13">
        <f t="shared" si="6"/>
        <v>5.2930056710775046E-2</v>
      </c>
      <c r="S31" s="31">
        <f t="shared" si="7"/>
        <v>2</v>
      </c>
      <c r="T31" s="50">
        <v>100.55</v>
      </c>
      <c r="U31" s="14">
        <f t="shared" si="8"/>
        <v>2.3487502919878531E-2</v>
      </c>
      <c r="V31" s="31">
        <f t="shared" si="9"/>
        <v>2</v>
      </c>
      <c r="W31" s="24">
        <f t="shared" si="10"/>
        <v>3</v>
      </c>
      <c r="X31" s="55">
        <f t="shared" si="11"/>
        <v>3</v>
      </c>
      <c r="Y31" s="17">
        <v>2</v>
      </c>
      <c r="Z31" s="16">
        <f t="shared" si="12"/>
        <v>6</v>
      </c>
      <c r="AA31" s="55">
        <f t="shared" si="13"/>
        <v>3</v>
      </c>
      <c r="AB31" s="55">
        <v>2</v>
      </c>
      <c r="AC31" s="22">
        <f t="shared" si="17"/>
        <v>1</v>
      </c>
      <c r="AD31" s="58">
        <f t="shared" si="14"/>
        <v>3</v>
      </c>
      <c r="AE31" s="17"/>
      <c r="AF31" s="4"/>
      <c r="AG31" s="4">
        <v>2</v>
      </c>
      <c r="AH31" s="4">
        <v>5</v>
      </c>
      <c r="AI31" s="4">
        <f t="shared" si="15"/>
        <v>10</v>
      </c>
      <c r="AJ31" s="92">
        <f t="shared" si="16"/>
        <v>2</v>
      </c>
    </row>
    <row r="32" spans="1:36" ht="15" x14ac:dyDescent="0.2">
      <c r="A32" s="61">
        <v>25</v>
      </c>
      <c r="B32" s="62" t="s">
        <v>61</v>
      </c>
      <c r="C32" s="30">
        <v>3738.95</v>
      </c>
      <c r="D32" s="12">
        <v>686</v>
      </c>
      <c r="E32" s="13">
        <f t="shared" si="0"/>
        <v>0.1834739699648297</v>
      </c>
      <c r="F32" s="31">
        <f t="shared" si="1"/>
        <v>2</v>
      </c>
      <c r="G32" s="39">
        <v>285</v>
      </c>
      <c r="H32" s="13">
        <f t="shared" si="2"/>
        <v>0.41545189504373176</v>
      </c>
      <c r="I32" s="31">
        <f t="shared" si="3"/>
        <v>1</v>
      </c>
      <c r="J32" s="45">
        <v>38.351490190255376</v>
      </c>
      <c r="K32" s="15">
        <v>21.903113334721553</v>
      </c>
      <c r="L32" s="15">
        <v>23.770927647058741</v>
      </c>
      <c r="M32" s="15">
        <v>15.974468827964335</v>
      </c>
      <c r="N32" s="25">
        <f t="shared" si="4"/>
        <v>6.4997117916813671</v>
      </c>
      <c r="O32" s="31">
        <f t="shared" si="5"/>
        <v>4</v>
      </c>
      <c r="P32" s="22">
        <v>780</v>
      </c>
      <c r="Q32" s="50">
        <v>8</v>
      </c>
      <c r="R32" s="13">
        <f t="shared" si="6"/>
        <v>1.0256410256410256E-2</v>
      </c>
      <c r="S32" s="31">
        <f t="shared" si="7"/>
        <v>1</v>
      </c>
      <c r="T32" s="50">
        <v>36.369999999999997</v>
      </c>
      <c r="U32" s="14">
        <f t="shared" si="8"/>
        <v>5.3017492711370261E-2</v>
      </c>
      <c r="V32" s="31">
        <f t="shared" si="9"/>
        <v>1</v>
      </c>
      <c r="W32" s="24">
        <f t="shared" si="10"/>
        <v>1.8</v>
      </c>
      <c r="X32" s="55">
        <f t="shared" si="11"/>
        <v>2</v>
      </c>
      <c r="Y32" s="17">
        <v>1</v>
      </c>
      <c r="Z32" s="16">
        <f t="shared" si="12"/>
        <v>2</v>
      </c>
      <c r="AA32" s="55">
        <f t="shared" si="13"/>
        <v>1</v>
      </c>
      <c r="AB32" s="55">
        <v>2</v>
      </c>
      <c r="AC32" s="22">
        <f t="shared" si="17"/>
        <v>-1</v>
      </c>
      <c r="AD32" s="57">
        <f t="shared" si="14"/>
        <v>2</v>
      </c>
      <c r="AE32" s="17"/>
      <c r="AF32" s="4"/>
      <c r="AG32" s="4">
        <v>2</v>
      </c>
      <c r="AH32" s="4">
        <v>5</v>
      </c>
      <c r="AI32" s="4">
        <f t="shared" si="15"/>
        <v>10</v>
      </c>
      <c r="AJ32" s="92">
        <f t="shared" si="16"/>
        <v>2</v>
      </c>
    </row>
    <row r="33" spans="1:36" ht="15.75" thickBot="1" x14ac:dyDescent="0.25">
      <c r="A33" s="63">
        <v>26</v>
      </c>
      <c r="B33" s="64" t="s">
        <v>62</v>
      </c>
      <c r="C33" s="32">
        <v>8155.45</v>
      </c>
      <c r="D33" s="33">
        <v>4298</v>
      </c>
      <c r="E33" s="34">
        <f t="shared" si="0"/>
        <v>0.52700954576387571</v>
      </c>
      <c r="F33" s="35">
        <f t="shared" si="1"/>
        <v>3</v>
      </c>
      <c r="G33" s="41">
        <v>1158</v>
      </c>
      <c r="H33" s="34">
        <f t="shared" si="2"/>
        <v>0.26942764076314563</v>
      </c>
      <c r="I33" s="35">
        <f t="shared" si="3"/>
        <v>2</v>
      </c>
      <c r="J33" s="46">
        <v>26.196382512655454</v>
      </c>
      <c r="K33" s="47">
        <v>25.264654204087478</v>
      </c>
      <c r="L33" s="47">
        <v>34.303173113405357</v>
      </c>
      <c r="M33" s="47">
        <v>14.235790169851715</v>
      </c>
      <c r="N33" s="48">
        <f t="shared" si="4"/>
        <v>7.4872592865883192</v>
      </c>
      <c r="O33" s="35">
        <f t="shared" si="5"/>
        <v>4</v>
      </c>
      <c r="P33" s="22">
        <v>4631</v>
      </c>
      <c r="Q33" s="51">
        <v>17</v>
      </c>
      <c r="R33" s="34">
        <f t="shared" si="6"/>
        <v>3.6709134096307495E-3</v>
      </c>
      <c r="S33" s="35">
        <f t="shared" si="7"/>
        <v>1</v>
      </c>
      <c r="T33" s="51">
        <v>31.3</v>
      </c>
      <c r="U33" s="53">
        <f t="shared" si="8"/>
        <v>7.2824569567240581E-3</v>
      </c>
      <c r="V33" s="35">
        <f t="shared" si="9"/>
        <v>3</v>
      </c>
      <c r="W33" s="24">
        <f t="shared" si="10"/>
        <v>2.6</v>
      </c>
      <c r="X33" s="56">
        <f t="shared" si="11"/>
        <v>3</v>
      </c>
      <c r="Y33" s="17">
        <v>2</v>
      </c>
      <c r="Z33" s="16">
        <f t="shared" si="12"/>
        <v>6</v>
      </c>
      <c r="AA33" s="56">
        <f t="shared" si="13"/>
        <v>3</v>
      </c>
      <c r="AB33" s="56">
        <v>1</v>
      </c>
      <c r="AC33" s="22">
        <f t="shared" si="17"/>
        <v>2</v>
      </c>
      <c r="AD33" s="60">
        <f t="shared" si="14"/>
        <v>4</v>
      </c>
      <c r="AE33" s="17"/>
      <c r="AF33" s="4"/>
      <c r="AG33" s="4">
        <v>2</v>
      </c>
      <c r="AH33" s="4">
        <v>5</v>
      </c>
      <c r="AI33" s="4">
        <f t="shared" si="15"/>
        <v>10</v>
      </c>
      <c r="AJ33" s="92">
        <f t="shared" si="16"/>
        <v>2</v>
      </c>
    </row>
    <row r="35" spans="1:36" x14ac:dyDescent="0.2">
      <c r="R35" s="3"/>
    </row>
  </sheetData>
  <sortState xmlns:xlrd2="http://schemas.microsoft.com/office/spreadsheetml/2017/richdata2" ref="A8:AJ1048576">
    <sortCondition ref="A7:A104857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BCBF-43FB-4063-BC83-730499427C99}">
  <dimension ref="A6:AM34"/>
  <sheetViews>
    <sheetView zoomScale="80" zoomScaleNormal="80" workbookViewId="0">
      <selection activeCell="E4" sqref="E4"/>
    </sheetView>
  </sheetViews>
  <sheetFormatPr defaultColWidth="13.625" defaultRowHeight="14.25" x14ac:dyDescent="0.2"/>
  <cols>
    <col min="1" max="1" width="4.625" customWidth="1"/>
    <col min="2" max="2" width="27" customWidth="1"/>
    <col min="3" max="3" width="32.75" bestFit="1" customWidth="1"/>
    <col min="4" max="4" width="14.375" style="2" customWidth="1"/>
    <col min="5" max="5" width="13.625" style="6"/>
    <col min="6" max="6" width="17.875" style="1" customWidth="1"/>
    <col min="7" max="7" width="11.875" customWidth="1"/>
    <col min="8" max="8" width="18.875" style="7" customWidth="1"/>
    <col min="10" max="10" width="16.125" customWidth="1"/>
    <col min="11" max="11" width="16.625" customWidth="1"/>
    <col min="12" max="12" width="18.5" hidden="1" customWidth="1"/>
    <col min="13" max="13" width="17.5" hidden="1" customWidth="1"/>
    <col min="14" max="14" width="21.125" hidden="1" customWidth="1"/>
    <col min="15" max="15" width="18.375" hidden="1" customWidth="1"/>
    <col min="16" max="16" width="16.625" customWidth="1"/>
    <col min="17" max="17" width="19.5" customWidth="1"/>
    <col min="18" max="18" width="25.625" style="7" customWidth="1"/>
    <col min="19" max="19" width="18.625" style="1" customWidth="1"/>
    <col min="20" max="20" width="20.875" hidden="1" customWidth="1"/>
    <col min="21" max="21" width="17.625" style="7" hidden="1" customWidth="1"/>
    <col min="22" max="22" width="17.875" hidden="1" customWidth="1"/>
    <col min="23" max="23" width="18.625" hidden="1" customWidth="1"/>
    <col min="24" max="24" width="10" style="8" hidden="1" customWidth="1"/>
    <col min="25" max="25" width="8.375" hidden="1" customWidth="1"/>
    <col min="26" max="26" width="16.125" customWidth="1"/>
    <col min="27" max="27" width="17.75" customWidth="1"/>
    <col min="30" max="30" width="13.625" customWidth="1"/>
    <col min="31" max="31" width="17.625" customWidth="1"/>
    <col min="34" max="34" width="0" hidden="1" customWidth="1"/>
    <col min="35" max="35" width="16.875" hidden="1" customWidth="1"/>
    <col min="36" max="36" width="16" customWidth="1"/>
  </cols>
  <sheetData>
    <row r="6" spans="1:39" ht="15" thickBot="1" x14ac:dyDescent="0.25"/>
    <row r="7" spans="1:39" ht="141" customHeight="1" x14ac:dyDescent="0.2">
      <c r="A7" s="9" t="s">
        <v>0</v>
      </c>
      <c r="B7" s="18" t="s">
        <v>1</v>
      </c>
      <c r="C7" s="26" t="s">
        <v>2</v>
      </c>
      <c r="D7" s="28" t="s">
        <v>3</v>
      </c>
      <c r="E7" s="29" t="s">
        <v>4</v>
      </c>
      <c r="F7" s="27" t="s">
        <v>5</v>
      </c>
      <c r="G7" s="36" t="s">
        <v>6</v>
      </c>
      <c r="H7" s="37" t="s">
        <v>7</v>
      </c>
      <c r="I7" s="38" t="s">
        <v>8</v>
      </c>
      <c r="J7" s="68" t="s">
        <v>74</v>
      </c>
      <c r="K7" s="44" t="s">
        <v>68</v>
      </c>
      <c r="L7" s="20" t="s">
        <v>9</v>
      </c>
      <c r="M7" s="9" t="s">
        <v>10</v>
      </c>
      <c r="N7" s="9" t="s">
        <v>10</v>
      </c>
      <c r="O7" s="18" t="s">
        <v>11</v>
      </c>
      <c r="P7" s="5" t="s">
        <v>75</v>
      </c>
      <c r="Q7" s="70" t="s">
        <v>69</v>
      </c>
      <c r="R7" s="28" t="s">
        <v>70</v>
      </c>
      <c r="S7" s="27" t="s">
        <v>71</v>
      </c>
      <c r="T7" s="20" t="s">
        <v>16</v>
      </c>
      <c r="U7" s="10" t="s">
        <v>17</v>
      </c>
      <c r="V7" s="9" t="s">
        <v>18</v>
      </c>
      <c r="W7" s="9" t="s">
        <v>19</v>
      </c>
      <c r="X7" s="11" t="s">
        <v>72</v>
      </c>
      <c r="Y7" s="9" t="s">
        <v>76</v>
      </c>
      <c r="Z7" s="18" t="s">
        <v>21</v>
      </c>
      <c r="AA7" s="54" t="s">
        <v>22</v>
      </c>
      <c r="AB7" s="20" t="s">
        <v>23</v>
      </c>
      <c r="AC7" s="18" t="s">
        <v>24</v>
      </c>
      <c r="AD7" s="54" t="s">
        <v>25</v>
      </c>
      <c r="AE7" s="54" t="s">
        <v>26</v>
      </c>
      <c r="AF7" s="21" t="s">
        <v>27</v>
      </c>
      <c r="AG7" s="54" t="s">
        <v>28</v>
      </c>
      <c r="AH7" s="20" t="s">
        <v>29</v>
      </c>
      <c r="AI7" s="9" t="s">
        <v>30</v>
      </c>
      <c r="AJ7" s="9" t="s">
        <v>31</v>
      </c>
      <c r="AK7" s="9" t="s">
        <v>32</v>
      </c>
      <c r="AL7" s="9" t="s">
        <v>33</v>
      </c>
      <c r="AM7" s="9" t="s">
        <v>34</v>
      </c>
    </row>
    <row r="8" spans="1:39" ht="15" x14ac:dyDescent="0.2">
      <c r="A8" s="61">
        <v>1</v>
      </c>
      <c r="B8" s="85" t="s">
        <v>35</v>
      </c>
      <c r="C8" s="30">
        <v>24016.080000000002</v>
      </c>
      <c r="D8" s="12">
        <v>14074</v>
      </c>
      <c r="E8" s="13">
        <f>D8/C8</f>
        <v>0.58602403056618724</v>
      </c>
      <c r="F8" s="31">
        <f>IF(E8&lt;10%,1,IF(E8&lt;40%,2,IF(E8&lt;60%,3,4)))</f>
        <v>3</v>
      </c>
      <c r="G8" s="39">
        <v>666</v>
      </c>
      <c r="H8" s="13">
        <f>G8/D8</f>
        <v>4.7321301691061531E-2</v>
      </c>
      <c r="I8" s="31">
        <f>IF(H8&lt;10%,4,IF(H8&lt;20%,3,IF(H8&lt;40%,2,1)))</f>
        <v>4</v>
      </c>
      <c r="J8" s="50">
        <v>4.0702394380678975</v>
      </c>
      <c r="K8" s="31">
        <f>IF(J8&gt;6,4,IF(J8&gt;4,3,IF(J8&gt;3,2,1)))</f>
        <v>3</v>
      </c>
      <c r="L8" s="17">
        <v>8585</v>
      </c>
      <c r="M8" s="4">
        <v>6019</v>
      </c>
      <c r="N8" s="4">
        <f>L8-M8</f>
        <v>2566</v>
      </c>
      <c r="O8" s="16"/>
      <c r="P8" s="50">
        <v>15278</v>
      </c>
      <c r="Q8" s="4">
        <v>989</v>
      </c>
      <c r="R8" s="13">
        <f>Q8/P8</f>
        <v>6.4733603874852733E-2</v>
      </c>
      <c r="S8" s="31">
        <f>IF(R8&lt;3%,1,IF(R8&lt;7%,2,IF(R8&lt;20%,3,4)))</f>
        <v>2</v>
      </c>
      <c r="T8" s="17">
        <v>215</v>
      </c>
      <c r="U8" s="13">
        <f>T8/D8</f>
        <v>1.5276396191558904E-2</v>
      </c>
      <c r="V8" s="4">
        <f>IF(U8&lt;3%,4,IF(U8&lt;5%,3,IF(U8&lt;15%,2,1)))</f>
        <v>4</v>
      </c>
      <c r="W8" s="4">
        <v>17.829999999999998</v>
      </c>
      <c r="X8" s="14">
        <f>W8/D8</f>
        <v>1.2668750888162569E-3</v>
      </c>
      <c r="Y8" s="4">
        <f>IF(X8&lt;0.7%,4,IF(X8&lt;1.5%,3,IF(X8&lt;3%,2,1)))</f>
        <v>4</v>
      </c>
      <c r="Z8" s="19">
        <f>(F8+I8+S8+K8)/4</f>
        <v>3</v>
      </c>
      <c r="AA8" s="55">
        <f>IF(Z8&lt;1.5,1,IF(Z8&lt;2.5,2,IF(Z8&lt;3.5,3,4)))</f>
        <v>3</v>
      </c>
      <c r="AB8" s="89">
        <v>1</v>
      </c>
      <c r="AC8" s="16">
        <f>AB8*AA8</f>
        <v>3</v>
      </c>
      <c r="AD8" s="55">
        <f>IF(AC8&lt;3,1,IF(AC8&lt;5,2,IF(AC8&lt;12,3,4)))</f>
        <v>2</v>
      </c>
      <c r="AE8" s="55">
        <v>1</v>
      </c>
      <c r="AF8" s="22">
        <f>AD8-AE8</f>
        <v>1</v>
      </c>
      <c r="AG8" s="66">
        <f>IF(AF8&lt;-1,1,IF(AF8&lt;1,2,IF(AF8=1,3,4)))</f>
        <v>3</v>
      </c>
      <c r="AH8" s="17"/>
      <c r="AI8" s="4"/>
      <c r="AJ8" s="4">
        <v>2</v>
      </c>
      <c r="AK8" s="4">
        <v>4</v>
      </c>
      <c r="AL8" s="4">
        <f>AJ8*AK8</f>
        <v>8</v>
      </c>
      <c r="AM8" s="92">
        <f>IF(AL8&lt;6,1,IF(AL8&lt;12,2,IF(AL8&lt;18,3,4)))</f>
        <v>2</v>
      </c>
    </row>
    <row r="9" spans="1:39" ht="15" x14ac:dyDescent="0.2">
      <c r="A9" s="61">
        <v>2</v>
      </c>
      <c r="B9" s="85" t="s">
        <v>36</v>
      </c>
      <c r="C9" s="30">
        <v>3218.24</v>
      </c>
      <c r="D9" s="12">
        <v>1223</v>
      </c>
      <c r="E9" s="13">
        <f>D9/C9</f>
        <v>0.38002137814457593</v>
      </c>
      <c r="F9" s="31">
        <f>IF(E9&lt;10%,1,IF(E9&lt;40%,2,IF(E9&lt;60%,3,4)))</f>
        <v>2</v>
      </c>
      <c r="G9" s="39">
        <v>418</v>
      </c>
      <c r="H9" s="13">
        <f>G9/D9</f>
        <v>0.34178250204415372</v>
      </c>
      <c r="I9" s="31">
        <f>IF(H9&lt;10%,4,IF(H9&lt;20%,3,IF(H9&lt;40%,2,1)))</f>
        <v>2</v>
      </c>
      <c r="J9" s="50">
        <v>8.920980130433362</v>
      </c>
      <c r="K9" s="31">
        <f>IF(J9&gt;6,4,IF(J9&gt;4,3,IF(J9&gt;3,2,1)))</f>
        <v>4</v>
      </c>
      <c r="L9" s="17">
        <v>1454</v>
      </c>
      <c r="M9" s="4">
        <v>1194</v>
      </c>
      <c r="N9" s="4">
        <f>L9-M9</f>
        <v>260</v>
      </c>
      <c r="O9" s="16"/>
      <c r="P9" s="50">
        <v>1382</v>
      </c>
      <c r="Q9" s="4">
        <v>3</v>
      </c>
      <c r="R9" s="13">
        <f>Q9/P9</f>
        <v>2.1707670043415342E-3</v>
      </c>
      <c r="S9" s="31">
        <f>IF(R9&lt;3%,1,IF(R9&lt;7%,2,IF(R9&lt;20%,3,4)))</f>
        <v>1</v>
      </c>
      <c r="T9" s="17">
        <v>156</v>
      </c>
      <c r="U9" s="13">
        <f>T9/D9</f>
        <v>0.12755519215044972</v>
      </c>
      <c r="V9" s="4">
        <f>IF(U9&lt;3%,4,IF(U9&lt;5%,3,IF(U9&lt;15%,2,1)))</f>
        <v>2</v>
      </c>
      <c r="W9" s="4">
        <v>92.03</v>
      </c>
      <c r="X9" s="14">
        <f>W9/D9</f>
        <v>7.5249386753883887E-2</v>
      </c>
      <c r="Y9" s="4">
        <f>IF(X9&lt;0.7%,4,IF(X9&lt;1.5%,3,IF(X9&lt;3%,2,1)))</f>
        <v>1</v>
      </c>
      <c r="Z9" s="19">
        <f>(F9+I9+S9+K9)/4</f>
        <v>2.25</v>
      </c>
      <c r="AA9" s="55">
        <f>IF(Z9&lt;1.5,1,IF(Z9&lt;2.5,2,IF(Z9&lt;3.5,3,4)))</f>
        <v>2</v>
      </c>
      <c r="AB9" s="89">
        <v>2</v>
      </c>
      <c r="AC9" s="16">
        <f>AB9*AA9</f>
        <v>4</v>
      </c>
      <c r="AD9" s="55">
        <f>IF(AC9&lt;3,1,IF(AC9&lt;5,2,IF(AC9&lt;12,3,4)))</f>
        <v>2</v>
      </c>
      <c r="AE9" s="55">
        <v>1</v>
      </c>
      <c r="AF9" s="22">
        <f>AD9-AE9</f>
        <v>1</v>
      </c>
      <c r="AG9" s="66">
        <f>IF(AF9&lt;-1,1,IF(AF9&lt;1,2,IF(AF9=1,3,4)))</f>
        <v>3</v>
      </c>
      <c r="AH9" s="17"/>
      <c r="AI9" s="4"/>
      <c r="AJ9" s="4">
        <v>2</v>
      </c>
      <c r="AK9" s="4">
        <v>4</v>
      </c>
      <c r="AL9" s="4">
        <f>AJ9*AK9</f>
        <v>8</v>
      </c>
      <c r="AM9" s="92">
        <f t="shared" ref="AM9:AM33" si="0">IF(AL9&lt;6,1,IF(AL9&lt;12,2,IF(AL9&lt;18,3,4)))</f>
        <v>2</v>
      </c>
    </row>
    <row r="10" spans="1:39" ht="17.45" customHeight="1" x14ac:dyDescent="0.2">
      <c r="A10" s="81">
        <v>3</v>
      </c>
      <c r="B10" s="82" t="s">
        <v>37</v>
      </c>
      <c r="C10" s="30" t="s">
        <v>79</v>
      </c>
      <c r="D10" s="12"/>
      <c r="E10" s="13"/>
      <c r="F10" s="31"/>
      <c r="G10" s="40"/>
      <c r="H10" s="13"/>
      <c r="I10" s="31"/>
      <c r="J10" s="50"/>
      <c r="K10" s="31"/>
      <c r="L10" s="17"/>
      <c r="M10" s="4"/>
      <c r="N10" s="4"/>
      <c r="O10" s="16"/>
      <c r="P10" s="50"/>
      <c r="Q10" s="4"/>
      <c r="R10" s="13"/>
      <c r="S10" s="31"/>
      <c r="T10" s="17"/>
      <c r="U10" s="13"/>
      <c r="V10" s="4"/>
      <c r="W10" s="4"/>
      <c r="X10" s="14"/>
      <c r="Y10" s="4"/>
      <c r="Z10" s="19"/>
      <c r="AA10" s="55"/>
      <c r="AB10" s="89"/>
      <c r="AC10" s="16"/>
      <c r="AD10" s="55"/>
      <c r="AE10" s="55"/>
      <c r="AF10" s="22"/>
      <c r="AG10" s="55"/>
      <c r="AH10" s="17"/>
      <c r="AI10" s="4"/>
      <c r="AJ10" s="4"/>
      <c r="AK10" s="4"/>
      <c r="AL10" s="4"/>
      <c r="AM10" s="95"/>
    </row>
    <row r="11" spans="1:39" ht="15" x14ac:dyDescent="0.2">
      <c r="A11" s="61">
        <v>4</v>
      </c>
      <c r="B11" s="85" t="s">
        <v>38</v>
      </c>
      <c r="C11" s="30">
        <v>2072.1999999999998</v>
      </c>
      <c r="D11" s="12">
        <v>691</v>
      </c>
      <c r="E11" s="13">
        <f>D11/C11</f>
        <v>0.33346202104044015</v>
      </c>
      <c r="F11" s="31">
        <f>IF(E11&lt;10%,1,IF(E11&lt;40%,2,IF(E11&lt;60%,3,4)))</f>
        <v>2</v>
      </c>
      <c r="G11" s="39">
        <v>112</v>
      </c>
      <c r="H11" s="13">
        <f>G11/D11</f>
        <v>0.16208393632416787</v>
      </c>
      <c r="I11" s="31">
        <f>IF(H11&lt;10%,4,IF(H11&lt;20%,3,IF(H11&lt;40%,2,1)))</f>
        <v>3</v>
      </c>
      <c r="J11" s="50">
        <v>7.9706420730972312</v>
      </c>
      <c r="K11" s="31">
        <f>IF(J11&gt;6,4,IF(J11&gt;4,3,IF(J11&gt;3,2,1)))</f>
        <v>4</v>
      </c>
      <c r="L11" s="17">
        <v>1079</v>
      </c>
      <c r="M11" s="4">
        <v>721</v>
      </c>
      <c r="N11" s="4">
        <f>L11-M11</f>
        <v>358</v>
      </c>
      <c r="O11" s="16"/>
      <c r="P11" s="50">
        <v>818</v>
      </c>
      <c r="Q11" s="4">
        <v>2</v>
      </c>
      <c r="R11" s="13">
        <f>Q11/P11</f>
        <v>2.4449877750611247E-3</v>
      </c>
      <c r="S11" s="31">
        <f>IF(R11&lt;3%,1,IF(R11&lt;7%,2,IF(R11&lt;20%,3,4)))</f>
        <v>1</v>
      </c>
      <c r="T11" s="17">
        <v>125</v>
      </c>
      <c r="U11" s="13">
        <f>T11/D11</f>
        <v>0.18089725036179449</v>
      </c>
      <c r="V11" s="4">
        <f>IF(U11&lt;3%,4,IF(U11&lt;5%,3,IF(U11&lt;15%,2,1)))</f>
        <v>1</v>
      </c>
      <c r="W11" s="4">
        <v>363.66</v>
      </c>
      <c r="X11" s="14">
        <f>W11/D11</f>
        <v>0.52628075253256157</v>
      </c>
      <c r="Y11" s="4">
        <f>IF(X11&lt;0.7%,4,IF(X11&lt;1.5%,3,IF(X11&lt;3%,2,1)))</f>
        <v>1</v>
      </c>
      <c r="Z11" s="19">
        <f>(F11+I11+S11+K11)/4</f>
        <v>2.5</v>
      </c>
      <c r="AA11" s="55">
        <f>IF(Z11&lt;1.5,1,IF(Z11&lt;2.5,2,IF(Z11&lt;3.5,3,4)))</f>
        <v>3</v>
      </c>
      <c r="AB11" s="89">
        <v>3</v>
      </c>
      <c r="AC11" s="16">
        <f>AB11*AA11</f>
        <v>9</v>
      </c>
      <c r="AD11" s="55">
        <f>IF(AC11&lt;3,1,IF(AC11&lt;5,2,IF(AC11&lt;12,3,4)))</f>
        <v>3</v>
      </c>
      <c r="AE11" s="55">
        <v>1</v>
      </c>
      <c r="AF11" s="22">
        <f>AD11-AE11</f>
        <v>2</v>
      </c>
      <c r="AG11" s="59">
        <f>IF(AF11&lt;-1,1,IF(AF11&lt;1,2,IF(AF11=1,3,4)))</f>
        <v>4</v>
      </c>
      <c r="AH11" s="17"/>
      <c r="AI11" s="4"/>
      <c r="AJ11" s="4">
        <v>2</v>
      </c>
      <c r="AK11" s="4">
        <v>4</v>
      </c>
      <c r="AL11" s="4">
        <f t="shared" ref="AL11:AL33" si="1">AJ11*AK11</f>
        <v>8</v>
      </c>
      <c r="AM11" s="92">
        <f t="shared" si="0"/>
        <v>2</v>
      </c>
    </row>
    <row r="12" spans="1:39" ht="15" x14ac:dyDescent="0.2">
      <c r="A12" s="61">
        <v>5</v>
      </c>
      <c r="B12" s="85" t="s">
        <v>39</v>
      </c>
      <c r="C12" s="30">
        <v>8249.25</v>
      </c>
      <c r="D12" s="12">
        <v>2548</v>
      </c>
      <c r="E12" s="13">
        <f>D12/C12</f>
        <v>0.30887656453616996</v>
      </c>
      <c r="F12" s="31">
        <f>IF(E12&lt;10%,1,IF(E12&lt;40%,2,IF(E12&lt;60%,3,4)))</f>
        <v>2</v>
      </c>
      <c r="G12" s="39">
        <v>846</v>
      </c>
      <c r="H12" s="13">
        <f>G12/D12</f>
        <v>0.33202511773940346</v>
      </c>
      <c r="I12" s="31">
        <f>IF(H12&lt;10%,4,IF(H12&lt;20%,3,IF(H12&lt;40%,2,1)))</f>
        <v>2</v>
      </c>
      <c r="J12" s="50">
        <v>6.298517402469372</v>
      </c>
      <c r="K12" s="31">
        <f>IF(J12&gt;6,4,IF(J12&gt;4,3,IF(J12&gt;3,2,1)))</f>
        <v>4</v>
      </c>
      <c r="L12" s="17">
        <v>2644</v>
      </c>
      <c r="M12" s="4">
        <v>1736</v>
      </c>
      <c r="N12" s="4">
        <f>L12-M12</f>
        <v>908</v>
      </c>
      <c r="O12" s="16"/>
      <c r="P12" s="50">
        <v>2874</v>
      </c>
      <c r="Q12" s="4">
        <v>280</v>
      </c>
      <c r="R12" s="13">
        <f>Q12/P12</f>
        <v>9.7425191370911615E-2</v>
      </c>
      <c r="S12" s="31">
        <f>IF(R12&lt;3%,1,IF(R12&lt;7%,2,IF(R12&lt;20%,3,4)))</f>
        <v>3</v>
      </c>
      <c r="T12" s="17">
        <v>46</v>
      </c>
      <c r="U12" s="13">
        <f>T12/D12</f>
        <v>1.8053375196232339E-2</v>
      </c>
      <c r="V12" s="4">
        <f>IF(U12&lt;3%,4,IF(U12&lt;5%,3,IF(U12&lt;15%,2,1)))</f>
        <v>4</v>
      </c>
      <c r="W12" s="4">
        <v>16.09</v>
      </c>
      <c r="X12" s="14">
        <f>W12/D12</f>
        <v>6.3147566718995286E-3</v>
      </c>
      <c r="Y12" s="4">
        <f>IF(X12&lt;0.7%,4,IF(X12&lt;1.5%,3,IF(X12&lt;3%,2,1)))</f>
        <v>4</v>
      </c>
      <c r="Z12" s="19">
        <f>(F12+I12+S12+K12)/4</f>
        <v>2.75</v>
      </c>
      <c r="AA12" s="55">
        <f>IF(Z12&lt;1.5,1,IF(Z12&lt;2.5,2,IF(Z12&lt;3.5,3,4)))</f>
        <v>3</v>
      </c>
      <c r="AB12" s="89">
        <v>4</v>
      </c>
      <c r="AC12" s="16">
        <f>AB12*AA12</f>
        <v>12</v>
      </c>
      <c r="AD12" s="55">
        <f>IF(AC12&lt;3,1,IF(AC12&lt;5,2,IF(AC12&lt;12,3,4)))</f>
        <v>4</v>
      </c>
      <c r="AE12" s="55" t="s">
        <v>40</v>
      </c>
      <c r="AF12" s="22" t="s">
        <v>41</v>
      </c>
      <c r="AG12" s="59">
        <f>AD12</f>
        <v>4</v>
      </c>
      <c r="AH12" s="17"/>
      <c r="AI12" s="4"/>
      <c r="AJ12" s="4">
        <v>2</v>
      </c>
      <c r="AK12" s="4">
        <v>4</v>
      </c>
      <c r="AL12" s="4">
        <f t="shared" si="1"/>
        <v>8</v>
      </c>
      <c r="AM12" s="92">
        <f t="shared" si="0"/>
        <v>2</v>
      </c>
    </row>
    <row r="13" spans="1:39" ht="15" x14ac:dyDescent="0.2">
      <c r="A13" s="61">
        <v>6</v>
      </c>
      <c r="B13" s="85" t="s">
        <v>42</v>
      </c>
      <c r="C13" s="30">
        <v>15254.96</v>
      </c>
      <c r="D13" s="12">
        <v>9425</v>
      </c>
      <c r="E13" s="13">
        <f>D13/C13</f>
        <v>0.61783183961151</v>
      </c>
      <c r="F13" s="31">
        <f>IF(E13&lt;10%,1,IF(E13&lt;40%,2,IF(E13&lt;60%,3,4)))</f>
        <v>4</v>
      </c>
      <c r="G13" s="39">
        <v>799</v>
      </c>
      <c r="H13" s="13">
        <f>G13/D13</f>
        <v>8.4774535809018572E-2</v>
      </c>
      <c r="I13" s="31">
        <f>IF(H13&lt;10%,4,IF(H13&lt;20%,3,IF(H13&lt;40%,2,1)))</f>
        <v>4</v>
      </c>
      <c r="J13" s="50">
        <v>5.7876730938825238</v>
      </c>
      <c r="K13" s="31">
        <f>IF(J13&gt;6,4,IF(J13&gt;4,3,IF(J13&gt;3,2,1)))</f>
        <v>3</v>
      </c>
      <c r="L13" s="17">
        <v>5194</v>
      </c>
      <c r="M13" s="4">
        <v>3681</v>
      </c>
      <c r="N13" s="4">
        <f>L13-M13</f>
        <v>1513</v>
      </c>
      <c r="O13" s="16"/>
      <c r="P13" s="50">
        <v>10046</v>
      </c>
      <c r="Q13" s="4">
        <v>564</v>
      </c>
      <c r="R13" s="13">
        <f>Q13/P13</f>
        <v>5.6141747959386819E-2</v>
      </c>
      <c r="S13" s="31">
        <f>IF(R13&lt;3%,1,IF(R13&lt;7%,2,IF(R13&lt;20%,3,4)))</f>
        <v>2</v>
      </c>
      <c r="T13" s="17">
        <v>57</v>
      </c>
      <c r="U13" s="13">
        <f>T13/D13</f>
        <v>6.0477453580901853E-3</v>
      </c>
      <c r="V13" s="4">
        <f>IF(U13&lt;3%,4,IF(U13&lt;5%,3,IF(U13&lt;15%,2,1)))</f>
        <v>4</v>
      </c>
      <c r="W13" s="4">
        <v>8.02</v>
      </c>
      <c r="X13" s="14">
        <f>W13/D13</f>
        <v>8.5092838196286469E-4</v>
      </c>
      <c r="Y13" s="4">
        <f>IF(X13&lt;0.7%,4,IF(X13&lt;1.5%,3,IF(X13&lt;3%,2,1)))</f>
        <v>4</v>
      </c>
      <c r="Z13" s="19">
        <f>(F13+I13+S13+K13)/4</f>
        <v>3.25</v>
      </c>
      <c r="AA13" s="55">
        <f>IF(Z13&lt;1.5,1,IF(Z13&lt;2.5,2,IF(Z13&lt;3.5,3,4)))</f>
        <v>3</v>
      </c>
      <c r="AB13" s="89">
        <v>2</v>
      </c>
      <c r="AC13" s="16">
        <f>AB13*AA13</f>
        <v>6</v>
      </c>
      <c r="AD13" s="55">
        <f>IF(AC13&lt;3,1,IF(AC13&lt;5,2,IF(AC13&lt;12,3,4)))</f>
        <v>3</v>
      </c>
      <c r="AE13" s="55">
        <v>1</v>
      </c>
      <c r="AF13" s="22">
        <f>AD13-AE13</f>
        <v>2</v>
      </c>
      <c r="AG13" s="59">
        <f>IF(AF13&lt;-1,1,IF(AF13&lt;1,2,IF(AF13=1,3,4)))</f>
        <v>4</v>
      </c>
      <c r="AH13" s="17"/>
      <c r="AI13" s="4"/>
      <c r="AJ13" s="4">
        <v>2</v>
      </c>
      <c r="AK13" s="4">
        <v>4</v>
      </c>
      <c r="AL13" s="4">
        <f t="shared" si="1"/>
        <v>8</v>
      </c>
      <c r="AM13" s="92">
        <f t="shared" si="0"/>
        <v>2</v>
      </c>
    </row>
    <row r="14" spans="1:39" ht="15" x14ac:dyDescent="0.2">
      <c r="A14" s="61">
        <v>7</v>
      </c>
      <c r="B14" s="85" t="s">
        <v>43</v>
      </c>
      <c r="C14" s="30">
        <v>7544.51</v>
      </c>
      <c r="D14" s="12">
        <v>468</v>
      </c>
      <c r="E14" s="13">
        <f>D14/C14</f>
        <v>6.2031861578816912E-2</v>
      </c>
      <c r="F14" s="31">
        <f>IF(E14&lt;10%,1,IF(E14&lt;40%,2,IF(E14&lt;60%,3,4)))</f>
        <v>1</v>
      </c>
      <c r="G14" s="39">
        <v>0</v>
      </c>
      <c r="H14" s="13">
        <f>G14/D14</f>
        <v>0</v>
      </c>
      <c r="I14" s="31">
        <f>IF(H14&lt;10%,4,IF(H14&lt;20%,3,IF(H14&lt;40%,2,1)))</f>
        <v>4</v>
      </c>
      <c r="J14" s="50">
        <v>10.704439455269965</v>
      </c>
      <c r="K14" s="31">
        <f>IF(J14&gt;6,4,IF(J14&gt;4,3,IF(J14&gt;3,2,1)))</f>
        <v>4</v>
      </c>
      <c r="L14" s="17">
        <v>568</v>
      </c>
      <c r="M14" s="4">
        <v>457</v>
      </c>
      <c r="N14" s="4">
        <f>L14-M14</f>
        <v>111</v>
      </c>
      <c r="O14" s="16"/>
      <c r="P14" s="50">
        <v>529</v>
      </c>
      <c r="Q14" s="4">
        <v>3</v>
      </c>
      <c r="R14" s="13">
        <f>Q14/P14</f>
        <v>5.6710775047258983E-3</v>
      </c>
      <c r="S14" s="31">
        <f>IF(R14&lt;3%,1,IF(R14&lt;7%,2,IF(R14&lt;20%,3,4)))</f>
        <v>1</v>
      </c>
      <c r="T14" s="17">
        <v>58</v>
      </c>
      <c r="U14" s="13">
        <f>T14/D14</f>
        <v>0.12393162393162394</v>
      </c>
      <c r="V14" s="4">
        <f>IF(U14&lt;3%,4,IF(U14&lt;5%,3,IF(U14&lt;15%,2,1)))</f>
        <v>2</v>
      </c>
      <c r="W14" s="4">
        <v>91.33</v>
      </c>
      <c r="X14" s="14">
        <f>W14/D14</f>
        <v>0.19514957264957264</v>
      </c>
      <c r="Y14" s="4">
        <f>IF(X14&lt;0.7%,4,IF(X14&lt;1.5%,3,IF(X14&lt;3%,2,1)))</f>
        <v>1</v>
      </c>
      <c r="Z14" s="19">
        <f>(F14+I14+S14+K14)/4</f>
        <v>2.5</v>
      </c>
      <c r="AA14" s="55">
        <f>IF(Z14&lt;1.5,1,IF(Z14&lt;2.5,2,IF(Z14&lt;3.5,3,4)))</f>
        <v>3</v>
      </c>
      <c r="AB14" s="89">
        <v>3</v>
      </c>
      <c r="AC14" s="16">
        <f>AB14*AA14</f>
        <v>9</v>
      </c>
      <c r="AD14" s="55">
        <f>IF(AC14&lt;3,1,IF(AC14&lt;5,2,IF(AC14&lt;12,3,4)))</f>
        <v>3</v>
      </c>
      <c r="AE14" s="55">
        <v>1</v>
      </c>
      <c r="AF14" s="22">
        <f>AD14-AE14</f>
        <v>2</v>
      </c>
      <c r="AG14" s="59">
        <f>IF(AF14&lt;-1,1,IF(AF14&lt;1,2,IF(AF14=1,3,4)))</f>
        <v>4</v>
      </c>
      <c r="AH14" s="17"/>
      <c r="AI14" s="4"/>
      <c r="AJ14" s="4">
        <v>2</v>
      </c>
      <c r="AK14" s="4">
        <v>4</v>
      </c>
      <c r="AL14" s="4">
        <f t="shared" si="1"/>
        <v>8</v>
      </c>
      <c r="AM14" s="92">
        <f t="shared" si="0"/>
        <v>2</v>
      </c>
    </row>
    <row r="15" spans="1:39" ht="15" x14ac:dyDescent="0.2">
      <c r="A15" s="81">
        <v>8</v>
      </c>
      <c r="B15" s="83" t="s">
        <v>44</v>
      </c>
      <c r="C15" s="30" t="s">
        <v>79</v>
      </c>
      <c r="D15" s="12"/>
      <c r="E15" s="13"/>
      <c r="F15" s="31"/>
      <c r="G15" s="39"/>
      <c r="H15" s="13"/>
      <c r="I15" s="31"/>
      <c r="J15" s="50"/>
      <c r="K15" s="31"/>
      <c r="L15" s="17"/>
      <c r="M15" s="4"/>
      <c r="N15" s="4"/>
      <c r="O15" s="16"/>
      <c r="P15" s="50"/>
      <c r="Q15" s="4"/>
      <c r="R15" s="13"/>
      <c r="S15" s="31"/>
      <c r="T15" s="17"/>
      <c r="U15" s="13"/>
      <c r="V15" s="4"/>
      <c r="W15" s="4"/>
      <c r="X15" s="14"/>
      <c r="Y15" s="4"/>
      <c r="Z15" s="19"/>
      <c r="AA15" s="55"/>
      <c r="AB15" s="89"/>
      <c r="AC15" s="16"/>
      <c r="AD15" s="55"/>
      <c r="AE15" s="55"/>
      <c r="AF15" s="22"/>
      <c r="AG15" s="55"/>
      <c r="AH15" s="17"/>
      <c r="AI15" s="4"/>
      <c r="AJ15" s="4"/>
      <c r="AK15" s="4"/>
      <c r="AL15" s="4"/>
      <c r="AM15" s="95"/>
    </row>
    <row r="16" spans="1:39" ht="15" x14ac:dyDescent="0.2">
      <c r="A16" s="61">
        <v>9</v>
      </c>
      <c r="B16" s="85" t="s">
        <v>45</v>
      </c>
      <c r="C16" s="30">
        <v>13032.67</v>
      </c>
      <c r="D16" s="12">
        <v>8468</v>
      </c>
      <c r="E16" s="13">
        <f t="shared" ref="E16:E33" si="2">D16/C16</f>
        <v>0.64975173928289442</v>
      </c>
      <c r="F16" s="31">
        <f t="shared" ref="F16:F33" si="3">IF(E16&lt;10%,1,IF(E16&lt;40%,2,IF(E16&lt;60%,3,4)))</f>
        <v>4</v>
      </c>
      <c r="G16" s="39">
        <v>656</v>
      </c>
      <c r="H16" s="13">
        <f t="shared" ref="H16:H33" si="4">G16/D16</f>
        <v>7.7468115257439768E-2</v>
      </c>
      <c r="I16" s="31">
        <f t="shared" ref="I16:I33" si="5">IF(H16&lt;10%,4,IF(H16&lt;20%,3,IF(H16&lt;40%,2,1)))</f>
        <v>4</v>
      </c>
      <c r="J16" s="50">
        <v>5.5069782885343477</v>
      </c>
      <c r="K16" s="31">
        <f t="shared" ref="K16:K33" si="6">IF(J16&gt;6,4,IF(J16&gt;4,3,IF(J16&gt;3,2,1)))</f>
        <v>3</v>
      </c>
      <c r="L16" s="17">
        <v>4386</v>
      </c>
      <c r="M16" s="4">
        <v>3300</v>
      </c>
      <c r="N16" s="4">
        <f t="shared" ref="N16:N33" si="7">L16-M16</f>
        <v>1086</v>
      </c>
      <c r="O16" s="16"/>
      <c r="P16" s="50">
        <v>9109</v>
      </c>
      <c r="Q16" s="4">
        <v>481</v>
      </c>
      <c r="R16" s="13">
        <f t="shared" ref="R16:R33" si="8">Q16/P16</f>
        <v>5.2804918212756617E-2</v>
      </c>
      <c r="S16" s="31">
        <f t="shared" ref="S16:S33" si="9">IF(R16&lt;3%,1,IF(R16&lt;7%,2,IF(R16&lt;20%,3,4)))</f>
        <v>2</v>
      </c>
      <c r="T16" s="17">
        <v>160</v>
      </c>
      <c r="U16" s="13">
        <f t="shared" ref="U16:U33" si="10">T16/D16</f>
        <v>1.8894662257912139E-2</v>
      </c>
      <c r="V16" s="4">
        <f t="shared" ref="V16:V33" si="11">IF(U16&lt;3%,4,IF(U16&lt;5%,3,IF(U16&lt;15%,2,1)))</f>
        <v>4</v>
      </c>
      <c r="W16" s="4">
        <v>25.74</v>
      </c>
      <c r="X16" s="14">
        <f t="shared" ref="X16:X33" si="12">W16/D16</f>
        <v>3.0396787907416155E-3</v>
      </c>
      <c r="Y16" s="4">
        <f t="shared" ref="Y16:Y33" si="13">IF(X16&lt;0.7%,4,IF(X16&lt;1.5%,3,IF(X16&lt;3%,2,1)))</f>
        <v>4</v>
      </c>
      <c r="Z16" s="19">
        <f t="shared" ref="Z16:Z33" si="14">(F16+I16+S16+K16)/4</f>
        <v>3.25</v>
      </c>
      <c r="AA16" s="55">
        <f t="shared" ref="AA16:AA33" si="15">IF(Z16&lt;1.5,1,IF(Z16&lt;2.5,2,IF(Z16&lt;3.5,3,4)))</f>
        <v>3</v>
      </c>
      <c r="AB16" s="89">
        <v>2</v>
      </c>
      <c r="AC16" s="16">
        <f t="shared" ref="AC16:AC33" si="16">AB16*AA16</f>
        <v>6</v>
      </c>
      <c r="AD16" s="55">
        <f t="shared" ref="AD16:AD33" si="17">IF(AC16&lt;3,1,IF(AC16&lt;5,2,IF(AC16&lt;12,3,4)))</f>
        <v>3</v>
      </c>
      <c r="AE16" s="55">
        <v>1</v>
      </c>
      <c r="AF16" s="22">
        <f t="shared" ref="AF16:AF33" si="18">AD16-AE16</f>
        <v>2</v>
      </c>
      <c r="AG16" s="59">
        <f t="shared" ref="AG16:AG33" si="19">IF(AF16&lt;-1,1,IF(AF16&lt;1,2,IF(AF16=1,3,4)))</f>
        <v>4</v>
      </c>
      <c r="AH16" s="17"/>
      <c r="AI16" s="4"/>
      <c r="AJ16" s="4">
        <v>2</v>
      </c>
      <c r="AK16" s="4">
        <v>4</v>
      </c>
      <c r="AL16" s="4">
        <f t="shared" si="1"/>
        <v>8</v>
      </c>
      <c r="AM16" s="92">
        <f t="shared" si="0"/>
        <v>2</v>
      </c>
    </row>
    <row r="17" spans="1:39" ht="15" x14ac:dyDescent="0.2">
      <c r="A17" s="61">
        <v>10</v>
      </c>
      <c r="B17" s="85" t="s">
        <v>46</v>
      </c>
      <c r="C17" s="30">
        <v>10485.299999999999</v>
      </c>
      <c r="D17" s="12">
        <v>7515</v>
      </c>
      <c r="E17" s="13">
        <f t="shared" si="2"/>
        <v>0.71671769048095912</v>
      </c>
      <c r="F17" s="31">
        <f t="shared" si="3"/>
        <v>4</v>
      </c>
      <c r="G17" s="40">
        <v>0</v>
      </c>
      <c r="H17" s="13">
        <f t="shared" si="4"/>
        <v>0</v>
      </c>
      <c r="I17" s="31">
        <f t="shared" si="5"/>
        <v>4</v>
      </c>
      <c r="J17" s="50">
        <v>2.0249889085840405</v>
      </c>
      <c r="K17" s="31">
        <f t="shared" si="6"/>
        <v>1</v>
      </c>
      <c r="L17" s="17">
        <v>2631</v>
      </c>
      <c r="M17" s="4"/>
      <c r="N17" s="4">
        <f t="shared" si="7"/>
        <v>2631</v>
      </c>
      <c r="O17" s="16"/>
      <c r="P17" s="50">
        <v>7952</v>
      </c>
      <c r="Q17" s="4">
        <v>89</v>
      </c>
      <c r="R17" s="13">
        <f t="shared" si="8"/>
        <v>1.1192152917505031E-2</v>
      </c>
      <c r="S17" s="31">
        <f t="shared" si="9"/>
        <v>1</v>
      </c>
      <c r="T17" s="17">
        <v>348</v>
      </c>
      <c r="U17" s="13">
        <f t="shared" si="10"/>
        <v>4.6307385229540921E-2</v>
      </c>
      <c r="V17" s="4">
        <f t="shared" si="11"/>
        <v>3</v>
      </c>
      <c r="W17" s="4">
        <v>74.33</v>
      </c>
      <c r="X17" s="14">
        <f t="shared" si="12"/>
        <v>9.8908848968729205E-3</v>
      </c>
      <c r="Y17" s="4">
        <f t="shared" si="13"/>
        <v>3</v>
      </c>
      <c r="Z17" s="19">
        <f t="shared" si="14"/>
        <v>2.5</v>
      </c>
      <c r="AA17" s="55">
        <f t="shared" si="15"/>
        <v>3</v>
      </c>
      <c r="AB17" s="89">
        <v>1</v>
      </c>
      <c r="AC17" s="16">
        <f t="shared" si="16"/>
        <v>3</v>
      </c>
      <c r="AD17" s="55">
        <f t="shared" si="17"/>
        <v>2</v>
      </c>
      <c r="AE17" s="55">
        <v>1</v>
      </c>
      <c r="AF17" s="22">
        <f t="shared" si="18"/>
        <v>1</v>
      </c>
      <c r="AG17" s="77">
        <f t="shared" si="19"/>
        <v>3</v>
      </c>
      <c r="AH17" s="17"/>
      <c r="AI17" s="4"/>
      <c r="AJ17" s="4">
        <v>2</v>
      </c>
      <c r="AK17" s="4">
        <v>4</v>
      </c>
      <c r="AL17" s="4">
        <f t="shared" si="1"/>
        <v>8</v>
      </c>
      <c r="AM17" s="92">
        <f t="shared" si="0"/>
        <v>2</v>
      </c>
    </row>
    <row r="18" spans="1:39" ht="15" x14ac:dyDescent="0.2">
      <c r="A18" s="61">
        <v>11</v>
      </c>
      <c r="B18" s="85" t="s">
        <v>47</v>
      </c>
      <c r="C18" s="30">
        <v>15990.05</v>
      </c>
      <c r="D18" s="12">
        <v>9410</v>
      </c>
      <c r="E18" s="13">
        <f t="shared" si="2"/>
        <v>0.5884909678206135</v>
      </c>
      <c r="F18" s="31">
        <f t="shared" si="3"/>
        <v>3</v>
      </c>
      <c r="G18" s="39">
        <v>707</v>
      </c>
      <c r="H18" s="13">
        <f t="shared" si="4"/>
        <v>7.5132837407013819E-2</v>
      </c>
      <c r="I18" s="31">
        <f t="shared" si="5"/>
        <v>4</v>
      </c>
      <c r="J18" s="50">
        <v>5.3846523776860655</v>
      </c>
      <c r="K18" s="31">
        <f t="shared" si="6"/>
        <v>3</v>
      </c>
      <c r="L18" s="17">
        <v>5171</v>
      </c>
      <c r="M18" s="4"/>
      <c r="N18" s="4">
        <f t="shared" si="7"/>
        <v>5171</v>
      </c>
      <c r="O18" s="16"/>
      <c r="P18" s="50">
        <v>10111</v>
      </c>
      <c r="Q18" s="4">
        <v>299</v>
      </c>
      <c r="R18" s="13">
        <f t="shared" si="8"/>
        <v>2.9571753535753139E-2</v>
      </c>
      <c r="S18" s="31">
        <f t="shared" si="9"/>
        <v>1</v>
      </c>
      <c r="T18" s="17">
        <v>402</v>
      </c>
      <c r="U18" s="13">
        <f t="shared" si="10"/>
        <v>4.2720510095642934E-2</v>
      </c>
      <c r="V18" s="4">
        <f t="shared" si="11"/>
        <v>3</v>
      </c>
      <c r="W18" s="4">
        <v>29.55</v>
      </c>
      <c r="X18" s="14">
        <f t="shared" si="12"/>
        <v>3.1402763018065888E-3</v>
      </c>
      <c r="Y18" s="4">
        <f t="shared" si="13"/>
        <v>4</v>
      </c>
      <c r="Z18" s="19">
        <f t="shared" si="14"/>
        <v>2.75</v>
      </c>
      <c r="AA18" s="55">
        <f t="shared" si="15"/>
        <v>3</v>
      </c>
      <c r="AB18" s="89">
        <v>2</v>
      </c>
      <c r="AC18" s="16">
        <f t="shared" si="16"/>
        <v>6</v>
      </c>
      <c r="AD18" s="55">
        <f t="shared" si="17"/>
        <v>3</v>
      </c>
      <c r="AE18" s="55">
        <v>2</v>
      </c>
      <c r="AF18" s="22">
        <f t="shared" si="18"/>
        <v>1</v>
      </c>
      <c r="AG18" s="66">
        <f t="shared" si="19"/>
        <v>3</v>
      </c>
      <c r="AH18" s="17"/>
      <c r="AI18" s="4"/>
      <c r="AJ18" s="4">
        <v>2</v>
      </c>
      <c r="AK18" s="4">
        <v>4</v>
      </c>
      <c r="AL18" s="4">
        <f t="shared" si="1"/>
        <v>8</v>
      </c>
      <c r="AM18" s="92">
        <f t="shared" si="0"/>
        <v>2</v>
      </c>
    </row>
    <row r="19" spans="1:39" ht="15" x14ac:dyDescent="0.2">
      <c r="A19" s="61">
        <v>12</v>
      </c>
      <c r="B19" s="85" t="s">
        <v>48</v>
      </c>
      <c r="C19" s="30">
        <v>14508.82</v>
      </c>
      <c r="D19" s="12">
        <v>11198</v>
      </c>
      <c r="E19" s="13">
        <f t="shared" si="2"/>
        <v>0.77180639087120806</v>
      </c>
      <c r="F19" s="31">
        <f t="shared" si="3"/>
        <v>4</v>
      </c>
      <c r="G19" s="39">
        <v>57</v>
      </c>
      <c r="H19" s="13">
        <f t="shared" si="4"/>
        <v>5.0901946776210037E-3</v>
      </c>
      <c r="I19" s="31">
        <f t="shared" si="5"/>
        <v>4</v>
      </c>
      <c r="J19" s="50">
        <v>2.5717142387645722</v>
      </c>
      <c r="K19" s="31">
        <f t="shared" si="6"/>
        <v>1</v>
      </c>
      <c r="L19" s="17">
        <v>3666</v>
      </c>
      <c r="M19" s="4">
        <v>2205</v>
      </c>
      <c r="N19" s="4">
        <f t="shared" si="7"/>
        <v>1461</v>
      </c>
      <c r="O19" s="16"/>
      <c r="P19" s="50">
        <v>11729</v>
      </c>
      <c r="Q19" s="4">
        <v>514</v>
      </c>
      <c r="R19" s="13">
        <f t="shared" si="8"/>
        <v>4.382300281353909E-2</v>
      </c>
      <c r="S19" s="31">
        <f t="shared" si="9"/>
        <v>2</v>
      </c>
      <c r="T19" s="17">
        <v>17</v>
      </c>
      <c r="U19" s="13">
        <f t="shared" si="10"/>
        <v>1.5181282371852117E-3</v>
      </c>
      <c r="V19" s="4">
        <f t="shared" si="11"/>
        <v>4</v>
      </c>
      <c r="W19" s="4">
        <v>8.6999999999999993</v>
      </c>
      <c r="X19" s="14">
        <f t="shared" si="12"/>
        <v>7.7692445079478476E-4</v>
      </c>
      <c r="Y19" s="4">
        <f t="shared" si="13"/>
        <v>4</v>
      </c>
      <c r="Z19" s="19">
        <f t="shared" si="14"/>
        <v>2.75</v>
      </c>
      <c r="AA19" s="55">
        <f t="shared" si="15"/>
        <v>3</v>
      </c>
      <c r="AB19" s="89">
        <v>1</v>
      </c>
      <c r="AC19" s="16">
        <f t="shared" si="16"/>
        <v>3</v>
      </c>
      <c r="AD19" s="55">
        <f t="shared" si="17"/>
        <v>2</v>
      </c>
      <c r="AE19" s="55">
        <v>2</v>
      </c>
      <c r="AF19" s="22">
        <f t="shared" si="18"/>
        <v>0</v>
      </c>
      <c r="AG19" s="57">
        <f t="shared" si="19"/>
        <v>2</v>
      </c>
      <c r="AH19" s="17"/>
      <c r="AI19" s="4"/>
      <c r="AJ19" s="4">
        <v>2</v>
      </c>
      <c r="AK19" s="4">
        <v>4</v>
      </c>
      <c r="AL19" s="4">
        <f t="shared" si="1"/>
        <v>8</v>
      </c>
      <c r="AM19" s="92">
        <f t="shared" si="0"/>
        <v>2</v>
      </c>
    </row>
    <row r="20" spans="1:39" ht="15" x14ac:dyDescent="0.2">
      <c r="A20" s="61">
        <v>13</v>
      </c>
      <c r="B20" s="85" t="s">
        <v>49</v>
      </c>
      <c r="C20" s="30">
        <v>4316.6400000000003</v>
      </c>
      <c r="D20" s="12">
        <v>697</v>
      </c>
      <c r="E20" s="13">
        <f t="shared" si="2"/>
        <v>0.16146817895400126</v>
      </c>
      <c r="F20" s="31">
        <f t="shared" si="3"/>
        <v>2</v>
      </c>
      <c r="G20" s="39">
        <v>59</v>
      </c>
      <c r="H20" s="13">
        <f t="shared" si="4"/>
        <v>8.4648493543758974E-2</v>
      </c>
      <c r="I20" s="31">
        <f t="shared" si="5"/>
        <v>4</v>
      </c>
      <c r="J20" s="50">
        <v>6.2985802748114601</v>
      </c>
      <c r="K20" s="31">
        <f t="shared" si="6"/>
        <v>4</v>
      </c>
      <c r="L20" s="17">
        <v>792</v>
      </c>
      <c r="M20" s="4">
        <v>403</v>
      </c>
      <c r="N20" s="4">
        <f t="shared" si="7"/>
        <v>389</v>
      </c>
      <c r="O20" s="16"/>
      <c r="P20" s="50">
        <v>792</v>
      </c>
      <c r="Q20" s="4">
        <v>0</v>
      </c>
      <c r="R20" s="13">
        <f t="shared" si="8"/>
        <v>0</v>
      </c>
      <c r="S20" s="31">
        <f t="shared" si="9"/>
        <v>1</v>
      </c>
      <c r="T20" s="17">
        <v>95</v>
      </c>
      <c r="U20" s="13">
        <f t="shared" si="10"/>
        <v>0.13629842180774748</v>
      </c>
      <c r="V20" s="4">
        <f t="shared" si="11"/>
        <v>2</v>
      </c>
      <c r="W20" s="4">
        <v>91.11</v>
      </c>
      <c r="X20" s="14">
        <f t="shared" si="12"/>
        <v>0.13071736011477761</v>
      </c>
      <c r="Y20" s="4">
        <f t="shared" si="13"/>
        <v>1</v>
      </c>
      <c r="Z20" s="19">
        <f t="shared" si="14"/>
        <v>2.75</v>
      </c>
      <c r="AA20" s="55">
        <f t="shared" si="15"/>
        <v>3</v>
      </c>
      <c r="AB20" s="89">
        <v>4</v>
      </c>
      <c r="AC20" s="16">
        <f t="shared" si="16"/>
        <v>12</v>
      </c>
      <c r="AD20" s="55">
        <f t="shared" si="17"/>
        <v>4</v>
      </c>
      <c r="AE20" s="55">
        <v>1</v>
      </c>
      <c r="AF20" s="22">
        <f t="shared" si="18"/>
        <v>3</v>
      </c>
      <c r="AG20" s="59">
        <f t="shared" si="19"/>
        <v>4</v>
      </c>
      <c r="AH20" s="17"/>
      <c r="AI20" s="4"/>
      <c r="AJ20" s="4">
        <v>2</v>
      </c>
      <c r="AK20" s="4">
        <v>4</v>
      </c>
      <c r="AL20" s="4">
        <f t="shared" si="1"/>
        <v>8</v>
      </c>
      <c r="AM20" s="92">
        <f t="shared" si="0"/>
        <v>2</v>
      </c>
    </row>
    <row r="21" spans="1:39" ht="15" x14ac:dyDescent="0.2">
      <c r="A21" s="61">
        <v>14</v>
      </c>
      <c r="B21" s="85" t="s">
        <v>50</v>
      </c>
      <c r="C21" s="30">
        <v>9427.44</v>
      </c>
      <c r="D21" s="12">
        <v>5159</v>
      </c>
      <c r="E21" s="13">
        <f t="shared" si="2"/>
        <v>0.5472323345468123</v>
      </c>
      <c r="F21" s="31">
        <f t="shared" si="3"/>
        <v>3</v>
      </c>
      <c r="G21" s="39">
        <v>532</v>
      </c>
      <c r="H21" s="13">
        <f t="shared" si="4"/>
        <v>0.10312075983717775</v>
      </c>
      <c r="I21" s="31">
        <f t="shared" si="5"/>
        <v>3</v>
      </c>
      <c r="J21" s="50">
        <v>8.3109643555437032</v>
      </c>
      <c r="K21" s="31">
        <f t="shared" si="6"/>
        <v>4</v>
      </c>
      <c r="L21" s="17">
        <v>3792</v>
      </c>
      <c r="M21" s="4">
        <v>2832</v>
      </c>
      <c r="N21" s="4">
        <f t="shared" si="7"/>
        <v>960</v>
      </c>
      <c r="O21" s="16"/>
      <c r="P21" s="50">
        <v>5692</v>
      </c>
      <c r="Q21" s="4">
        <v>329</v>
      </c>
      <c r="R21" s="13">
        <f t="shared" si="8"/>
        <v>5.7800421644413215E-2</v>
      </c>
      <c r="S21" s="31">
        <f t="shared" si="9"/>
        <v>2</v>
      </c>
      <c r="T21" s="17">
        <v>204</v>
      </c>
      <c r="U21" s="13">
        <f t="shared" si="10"/>
        <v>3.9542547005233575E-2</v>
      </c>
      <c r="V21" s="4">
        <f t="shared" si="11"/>
        <v>3</v>
      </c>
      <c r="W21" s="4">
        <v>34.44</v>
      </c>
      <c r="X21" s="14">
        <f t="shared" si="12"/>
        <v>6.675712347354138E-3</v>
      </c>
      <c r="Y21" s="4">
        <f t="shared" si="13"/>
        <v>4</v>
      </c>
      <c r="Z21" s="19">
        <f t="shared" si="14"/>
        <v>3</v>
      </c>
      <c r="AA21" s="55">
        <f t="shared" si="15"/>
        <v>3</v>
      </c>
      <c r="AB21" s="89">
        <v>3</v>
      </c>
      <c r="AC21" s="16">
        <f t="shared" si="16"/>
        <v>9</v>
      </c>
      <c r="AD21" s="55">
        <f t="shared" si="17"/>
        <v>3</v>
      </c>
      <c r="AE21" s="55">
        <v>2</v>
      </c>
      <c r="AF21" s="22">
        <f t="shared" si="18"/>
        <v>1</v>
      </c>
      <c r="AG21" s="66">
        <f t="shared" si="19"/>
        <v>3</v>
      </c>
      <c r="AH21" s="17"/>
      <c r="AI21" s="4"/>
      <c r="AJ21" s="4">
        <v>2</v>
      </c>
      <c r="AK21" s="4">
        <v>4</v>
      </c>
      <c r="AL21" s="4">
        <f t="shared" si="1"/>
        <v>8</v>
      </c>
      <c r="AM21" s="92">
        <f t="shared" si="0"/>
        <v>2</v>
      </c>
    </row>
    <row r="22" spans="1:39" ht="15" x14ac:dyDescent="0.2">
      <c r="A22" s="61">
        <v>15</v>
      </c>
      <c r="B22" s="85" t="s">
        <v>51</v>
      </c>
      <c r="C22" s="30">
        <v>4712.68</v>
      </c>
      <c r="D22" s="12">
        <v>2838</v>
      </c>
      <c r="E22" s="13">
        <f t="shared" si="2"/>
        <v>0.60220511471179872</v>
      </c>
      <c r="F22" s="31">
        <f t="shared" si="3"/>
        <v>4</v>
      </c>
      <c r="G22" s="39">
        <v>40</v>
      </c>
      <c r="H22" s="13">
        <f t="shared" si="4"/>
        <v>1.4094432699083862E-2</v>
      </c>
      <c r="I22" s="31">
        <f t="shared" si="5"/>
        <v>4</v>
      </c>
      <c r="J22" s="50">
        <v>3.984710120392061</v>
      </c>
      <c r="K22" s="31">
        <f t="shared" si="6"/>
        <v>2</v>
      </c>
      <c r="L22" s="17">
        <v>1857</v>
      </c>
      <c r="M22" s="4">
        <v>977</v>
      </c>
      <c r="N22" s="4">
        <f t="shared" si="7"/>
        <v>880</v>
      </c>
      <c r="O22" s="16"/>
      <c r="P22" s="50">
        <v>3078</v>
      </c>
      <c r="Q22" s="4">
        <v>27</v>
      </c>
      <c r="R22" s="13">
        <f t="shared" si="8"/>
        <v>8.771929824561403E-3</v>
      </c>
      <c r="S22" s="31">
        <f t="shared" si="9"/>
        <v>1</v>
      </c>
      <c r="T22" s="17">
        <v>213</v>
      </c>
      <c r="U22" s="13">
        <f t="shared" si="10"/>
        <v>7.5052854122621568E-2</v>
      </c>
      <c r="V22" s="4">
        <f t="shared" si="11"/>
        <v>2</v>
      </c>
      <c r="W22" s="4">
        <v>62</v>
      </c>
      <c r="X22" s="14">
        <f t="shared" si="12"/>
        <v>2.1846370683579985E-2</v>
      </c>
      <c r="Y22" s="4">
        <f t="shared" si="13"/>
        <v>2</v>
      </c>
      <c r="Z22" s="19">
        <f t="shared" si="14"/>
        <v>2.75</v>
      </c>
      <c r="AA22" s="55">
        <f t="shared" si="15"/>
        <v>3</v>
      </c>
      <c r="AB22" s="89">
        <v>2</v>
      </c>
      <c r="AC22" s="16">
        <f t="shared" si="16"/>
        <v>6</v>
      </c>
      <c r="AD22" s="55">
        <f t="shared" si="17"/>
        <v>3</v>
      </c>
      <c r="AE22" s="55">
        <v>2</v>
      </c>
      <c r="AF22" s="22">
        <f t="shared" si="18"/>
        <v>1</v>
      </c>
      <c r="AG22" s="66">
        <f t="shared" si="19"/>
        <v>3</v>
      </c>
      <c r="AH22" s="17"/>
      <c r="AI22" s="4"/>
      <c r="AJ22" s="4">
        <v>2</v>
      </c>
      <c r="AK22" s="4">
        <v>4</v>
      </c>
      <c r="AL22" s="4">
        <f t="shared" si="1"/>
        <v>8</v>
      </c>
      <c r="AM22" s="92">
        <f t="shared" si="0"/>
        <v>2</v>
      </c>
    </row>
    <row r="23" spans="1:39" ht="15" x14ac:dyDescent="0.2">
      <c r="A23" s="61">
        <v>16</v>
      </c>
      <c r="B23" s="85" t="s">
        <v>52</v>
      </c>
      <c r="C23" s="30">
        <v>18653.759999999998</v>
      </c>
      <c r="D23" s="12">
        <v>6494</v>
      </c>
      <c r="E23" s="13">
        <f t="shared" si="2"/>
        <v>0.34813356663750367</v>
      </c>
      <c r="F23" s="31">
        <f t="shared" si="3"/>
        <v>2</v>
      </c>
      <c r="G23" s="39">
        <v>1390</v>
      </c>
      <c r="H23" s="13">
        <f t="shared" si="4"/>
        <v>0.2140437326763166</v>
      </c>
      <c r="I23" s="31">
        <f t="shared" si="5"/>
        <v>2</v>
      </c>
      <c r="J23" s="50">
        <v>3.784628267906438</v>
      </c>
      <c r="K23" s="31">
        <f t="shared" si="6"/>
        <v>2</v>
      </c>
      <c r="L23" s="17">
        <v>3420</v>
      </c>
      <c r="M23" s="4">
        <v>2334</v>
      </c>
      <c r="N23" s="4">
        <f t="shared" si="7"/>
        <v>1086</v>
      </c>
      <c r="O23" s="16"/>
      <c r="P23" s="50">
        <v>6984</v>
      </c>
      <c r="Q23" s="4">
        <v>173</v>
      </c>
      <c r="R23" s="13">
        <f t="shared" si="8"/>
        <v>2.47709049255441E-2</v>
      </c>
      <c r="S23" s="31">
        <f t="shared" si="9"/>
        <v>1</v>
      </c>
      <c r="T23" s="17">
        <v>317</v>
      </c>
      <c r="U23" s="13">
        <f t="shared" si="10"/>
        <v>4.8814290113951338E-2</v>
      </c>
      <c r="V23" s="4">
        <f t="shared" si="11"/>
        <v>3</v>
      </c>
      <c r="W23" s="4">
        <v>52.62</v>
      </c>
      <c r="X23" s="14">
        <f t="shared" si="12"/>
        <v>8.102864182322143E-3</v>
      </c>
      <c r="Y23" s="4">
        <f t="shared" si="13"/>
        <v>3</v>
      </c>
      <c r="Z23" s="19">
        <f t="shared" si="14"/>
        <v>1.75</v>
      </c>
      <c r="AA23" s="55">
        <f t="shared" si="15"/>
        <v>2</v>
      </c>
      <c r="AB23" s="89">
        <v>3</v>
      </c>
      <c r="AC23" s="16">
        <f t="shared" si="16"/>
        <v>6</v>
      </c>
      <c r="AD23" s="55">
        <f t="shared" si="17"/>
        <v>3</v>
      </c>
      <c r="AE23" s="55">
        <v>2</v>
      </c>
      <c r="AF23" s="22">
        <f t="shared" si="18"/>
        <v>1</v>
      </c>
      <c r="AG23" s="66">
        <f t="shared" si="19"/>
        <v>3</v>
      </c>
      <c r="AH23" s="17"/>
      <c r="AI23" s="4"/>
      <c r="AJ23" s="4">
        <v>2</v>
      </c>
      <c r="AK23" s="4">
        <v>4</v>
      </c>
      <c r="AL23" s="4">
        <f t="shared" si="1"/>
        <v>8</v>
      </c>
      <c r="AM23" s="92">
        <f t="shared" si="0"/>
        <v>2</v>
      </c>
    </row>
    <row r="24" spans="1:39" ht="15" x14ac:dyDescent="0.2">
      <c r="A24" s="61">
        <v>17</v>
      </c>
      <c r="B24" s="85" t="s">
        <v>53</v>
      </c>
      <c r="C24" s="30">
        <v>10455.64</v>
      </c>
      <c r="D24" s="12">
        <v>6539</v>
      </c>
      <c r="E24" s="13">
        <f t="shared" si="2"/>
        <v>0.62540408812851245</v>
      </c>
      <c r="F24" s="31">
        <f t="shared" si="3"/>
        <v>4</v>
      </c>
      <c r="G24" s="39">
        <v>803</v>
      </c>
      <c r="H24" s="13">
        <f t="shared" si="4"/>
        <v>0.1228016516286894</v>
      </c>
      <c r="I24" s="31">
        <f t="shared" si="5"/>
        <v>3</v>
      </c>
      <c r="J24" s="50">
        <v>5.2007652714978567</v>
      </c>
      <c r="K24" s="31">
        <f t="shared" si="6"/>
        <v>3</v>
      </c>
      <c r="L24" s="17">
        <v>3648</v>
      </c>
      <c r="M24" s="4">
        <v>2005</v>
      </c>
      <c r="N24" s="4">
        <f t="shared" si="7"/>
        <v>1643</v>
      </c>
      <c r="O24" s="16"/>
      <c r="P24" s="50">
        <v>7018</v>
      </c>
      <c r="Q24" s="4">
        <v>433</v>
      </c>
      <c r="R24" s="13">
        <f t="shared" si="8"/>
        <v>6.1698489598176122E-2</v>
      </c>
      <c r="S24" s="31">
        <f t="shared" si="9"/>
        <v>2</v>
      </c>
      <c r="T24" s="17">
        <v>46</v>
      </c>
      <c r="U24" s="13">
        <f t="shared" si="10"/>
        <v>7.0347147881939139E-3</v>
      </c>
      <c r="V24" s="4">
        <f t="shared" si="11"/>
        <v>4</v>
      </c>
      <c r="W24" s="4">
        <v>17.149999999999999</v>
      </c>
      <c r="X24" s="14">
        <f t="shared" si="12"/>
        <v>2.6227251873375134E-3</v>
      </c>
      <c r="Y24" s="4">
        <f t="shared" si="13"/>
        <v>4</v>
      </c>
      <c r="Z24" s="19">
        <f t="shared" si="14"/>
        <v>3</v>
      </c>
      <c r="AA24" s="55">
        <f t="shared" si="15"/>
        <v>3</v>
      </c>
      <c r="AB24" s="89">
        <v>3</v>
      </c>
      <c r="AC24" s="16">
        <f t="shared" si="16"/>
        <v>9</v>
      </c>
      <c r="AD24" s="55">
        <f t="shared" si="17"/>
        <v>3</v>
      </c>
      <c r="AE24" s="55">
        <v>2</v>
      </c>
      <c r="AF24" s="22">
        <f t="shared" si="18"/>
        <v>1</v>
      </c>
      <c r="AG24" s="66">
        <f t="shared" si="19"/>
        <v>3</v>
      </c>
      <c r="AH24" s="17"/>
      <c r="AI24" s="4"/>
      <c r="AJ24" s="4">
        <v>2</v>
      </c>
      <c r="AK24" s="4">
        <v>4</v>
      </c>
      <c r="AL24" s="4">
        <f t="shared" si="1"/>
        <v>8</v>
      </c>
      <c r="AM24" s="92">
        <f t="shared" si="0"/>
        <v>2</v>
      </c>
    </row>
    <row r="25" spans="1:39" ht="15" x14ac:dyDescent="0.2">
      <c r="A25" s="61">
        <v>18</v>
      </c>
      <c r="B25" s="85" t="s">
        <v>54</v>
      </c>
      <c r="C25" s="30">
        <v>6666.25</v>
      </c>
      <c r="D25" s="12">
        <v>3972</v>
      </c>
      <c r="E25" s="13">
        <f t="shared" si="2"/>
        <v>0.59583723982748926</v>
      </c>
      <c r="F25" s="31">
        <f t="shared" si="3"/>
        <v>3</v>
      </c>
      <c r="G25" s="39">
        <v>231</v>
      </c>
      <c r="H25" s="13">
        <f t="shared" si="4"/>
        <v>5.8157099697885198E-2</v>
      </c>
      <c r="I25" s="31">
        <f t="shared" si="5"/>
        <v>4</v>
      </c>
      <c r="J25" s="50">
        <v>4.4417544563124141</v>
      </c>
      <c r="K25" s="31">
        <f t="shared" si="6"/>
        <v>3</v>
      </c>
      <c r="L25" s="17">
        <v>2043</v>
      </c>
      <c r="M25" s="4">
        <v>1129</v>
      </c>
      <c r="N25" s="4">
        <f t="shared" si="7"/>
        <v>914</v>
      </c>
      <c r="O25" s="16"/>
      <c r="P25" s="50">
        <v>4289</v>
      </c>
      <c r="Q25" s="4">
        <v>198</v>
      </c>
      <c r="R25" s="13">
        <f t="shared" si="8"/>
        <v>4.6164607134530196E-2</v>
      </c>
      <c r="S25" s="31">
        <f t="shared" si="9"/>
        <v>2</v>
      </c>
      <c r="T25" s="17">
        <v>119</v>
      </c>
      <c r="U25" s="13">
        <f t="shared" si="10"/>
        <v>2.9959718026183284E-2</v>
      </c>
      <c r="V25" s="4">
        <f t="shared" si="11"/>
        <v>4</v>
      </c>
      <c r="W25" s="4">
        <v>8.31</v>
      </c>
      <c r="X25" s="14">
        <f t="shared" si="12"/>
        <v>2.0921450151057401E-3</v>
      </c>
      <c r="Y25" s="4">
        <f t="shared" si="13"/>
        <v>4</v>
      </c>
      <c r="Z25" s="19">
        <f t="shared" si="14"/>
        <v>3</v>
      </c>
      <c r="AA25" s="55">
        <f t="shared" si="15"/>
        <v>3</v>
      </c>
      <c r="AB25" s="89">
        <v>2</v>
      </c>
      <c r="AC25" s="16">
        <f t="shared" si="16"/>
        <v>6</v>
      </c>
      <c r="AD25" s="55">
        <f t="shared" si="17"/>
        <v>3</v>
      </c>
      <c r="AE25" s="55">
        <v>1</v>
      </c>
      <c r="AF25" s="22">
        <f t="shared" si="18"/>
        <v>2</v>
      </c>
      <c r="AG25" s="59">
        <f t="shared" si="19"/>
        <v>4</v>
      </c>
      <c r="AH25" s="17"/>
      <c r="AI25" s="4"/>
      <c r="AJ25" s="4">
        <v>2</v>
      </c>
      <c r="AK25" s="4">
        <v>4</v>
      </c>
      <c r="AL25" s="4">
        <f t="shared" si="1"/>
        <v>8</v>
      </c>
      <c r="AM25" s="92">
        <f t="shared" si="0"/>
        <v>2</v>
      </c>
    </row>
    <row r="26" spans="1:39" ht="15" x14ac:dyDescent="0.2">
      <c r="A26" s="61">
        <v>19</v>
      </c>
      <c r="B26" s="85" t="s">
        <v>55</v>
      </c>
      <c r="C26" s="30">
        <v>12234.14</v>
      </c>
      <c r="D26" s="12">
        <v>10221</v>
      </c>
      <c r="E26" s="13">
        <f t="shared" si="2"/>
        <v>0.83544899764102754</v>
      </c>
      <c r="F26" s="31">
        <f t="shared" si="3"/>
        <v>4</v>
      </c>
      <c r="G26" s="39">
        <v>103</v>
      </c>
      <c r="H26" s="13">
        <f t="shared" si="4"/>
        <v>1.0077291850112514E-2</v>
      </c>
      <c r="I26" s="31">
        <f t="shared" si="5"/>
        <v>4</v>
      </c>
      <c r="J26" s="50">
        <v>1.2478351785782087</v>
      </c>
      <c r="K26" s="31">
        <f t="shared" si="6"/>
        <v>1</v>
      </c>
      <c r="L26" s="17">
        <v>2427</v>
      </c>
      <c r="M26" s="4">
        <v>900</v>
      </c>
      <c r="N26" s="4">
        <f t="shared" si="7"/>
        <v>1527</v>
      </c>
      <c r="O26" s="16"/>
      <c r="P26" s="50">
        <v>10618</v>
      </c>
      <c r="Q26" s="4">
        <v>269</v>
      </c>
      <c r="R26" s="13">
        <f t="shared" si="8"/>
        <v>2.533433791674515E-2</v>
      </c>
      <c r="S26" s="31">
        <f t="shared" si="9"/>
        <v>1</v>
      </c>
      <c r="T26" s="17">
        <v>128</v>
      </c>
      <c r="U26" s="13">
        <f t="shared" si="10"/>
        <v>1.252323647392623E-2</v>
      </c>
      <c r="V26" s="4">
        <f t="shared" si="11"/>
        <v>4</v>
      </c>
      <c r="W26" s="4">
        <v>87.39</v>
      </c>
      <c r="X26" s="14">
        <f t="shared" si="12"/>
        <v>8.5500440270032292E-3</v>
      </c>
      <c r="Y26" s="4">
        <f t="shared" si="13"/>
        <v>3</v>
      </c>
      <c r="Z26" s="19">
        <f t="shared" si="14"/>
        <v>2.5</v>
      </c>
      <c r="AA26" s="55">
        <f t="shared" si="15"/>
        <v>3</v>
      </c>
      <c r="AB26" s="89">
        <v>1</v>
      </c>
      <c r="AC26" s="16">
        <f t="shared" si="16"/>
        <v>3</v>
      </c>
      <c r="AD26" s="55">
        <f t="shared" si="17"/>
        <v>2</v>
      </c>
      <c r="AE26" s="55">
        <v>2</v>
      </c>
      <c r="AF26" s="22">
        <f t="shared" si="18"/>
        <v>0</v>
      </c>
      <c r="AG26" s="57">
        <f t="shared" si="19"/>
        <v>2</v>
      </c>
      <c r="AH26" s="17"/>
      <c r="AI26" s="4"/>
      <c r="AJ26" s="4">
        <v>2</v>
      </c>
      <c r="AK26" s="4">
        <v>4</v>
      </c>
      <c r="AL26" s="4">
        <f t="shared" si="1"/>
        <v>8</v>
      </c>
      <c r="AM26" s="92">
        <f t="shared" si="0"/>
        <v>2</v>
      </c>
    </row>
    <row r="27" spans="1:39" ht="15" x14ac:dyDescent="0.2">
      <c r="A27" s="61">
        <v>20</v>
      </c>
      <c r="B27" s="85" t="s">
        <v>56</v>
      </c>
      <c r="C27" s="30">
        <v>5787.57</v>
      </c>
      <c r="D27" s="12">
        <v>2818</v>
      </c>
      <c r="E27" s="13">
        <f t="shared" si="2"/>
        <v>0.48690555794573548</v>
      </c>
      <c r="F27" s="31">
        <f t="shared" si="3"/>
        <v>3</v>
      </c>
      <c r="G27" s="39">
        <v>1360</v>
      </c>
      <c r="H27" s="13">
        <f t="shared" si="4"/>
        <v>0.48261178140525196</v>
      </c>
      <c r="I27" s="31">
        <f t="shared" si="5"/>
        <v>1</v>
      </c>
      <c r="J27" s="50">
        <v>7.2610830978904888</v>
      </c>
      <c r="K27" s="31">
        <f t="shared" si="6"/>
        <v>4</v>
      </c>
      <c r="L27" s="17">
        <v>1938</v>
      </c>
      <c r="M27" s="4">
        <v>1497</v>
      </c>
      <c r="N27" s="4">
        <f t="shared" si="7"/>
        <v>441</v>
      </c>
      <c r="O27" s="16"/>
      <c r="P27" s="50">
        <v>3072</v>
      </c>
      <c r="Q27" s="4">
        <v>224</v>
      </c>
      <c r="R27" s="13">
        <f t="shared" si="8"/>
        <v>7.2916666666666671E-2</v>
      </c>
      <c r="S27" s="31">
        <f t="shared" si="9"/>
        <v>3</v>
      </c>
      <c r="T27" s="17">
        <v>30</v>
      </c>
      <c r="U27" s="13">
        <f t="shared" si="10"/>
        <v>1.0645848119233499E-2</v>
      </c>
      <c r="V27" s="4">
        <f t="shared" si="11"/>
        <v>4</v>
      </c>
      <c r="W27" s="4">
        <v>19.510000000000002</v>
      </c>
      <c r="X27" s="14">
        <f t="shared" si="12"/>
        <v>6.9233498935415191E-3</v>
      </c>
      <c r="Y27" s="4">
        <f t="shared" si="13"/>
        <v>4</v>
      </c>
      <c r="Z27" s="19">
        <f t="shared" si="14"/>
        <v>2.75</v>
      </c>
      <c r="AA27" s="55">
        <f t="shared" si="15"/>
        <v>3</v>
      </c>
      <c r="AB27" s="89">
        <v>3</v>
      </c>
      <c r="AC27" s="16">
        <f t="shared" si="16"/>
        <v>9</v>
      </c>
      <c r="AD27" s="55">
        <f t="shared" si="17"/>
        <v>3</v>
      </c>
      <c r="AE27" s="55">
        <v>1</v>
      </c>
      <c r="AF27" s="22">
        <f t="shared" si="18"/>
        <v>2</v>
      </c>
      <c r="AG27" s="59">
        <f t="shared" si="19"/>
        <v>4</v>
      </c>
      <c r="AH27" s="17"/>
      <c r="AI27" s="4"/>
      <c r="AJ27" s="4">
        <v>2</v>
      </c>
      <c r="AK27" s="4">
        <v>4</v>
      </c>
      <c r="AL27" s="4">
        <f t="shared" si="1"/>
        <v>8</v>
      </c>
      <c r="AM27" s="92">
        <f t="shared" si="0"/>
        <v>2</v>
      </c>
    </row>
    <row r="28" spans="1:39" ht="15" x14ac:dyDescent="0.2">
      <c r="A28" s="61">
        <v>21</v>
      </c>
      <c r="B28" s="85" t="s">
        <v>57</v>
      </c>
      <c r="C28" s="30">
        <v>11054.75</v>
      </c>
      <c r="D28" s="12">
        <v>6014</v>
      </c>
      <c r="E28" s="13">
        <f t="shared" si="2"/>
        <v>0.5440195391121464</v>
      </c>
      <c r="F28" s="31">
        <f t="shared" si="3"/>
        <v>3</v>
      </c>
      <c r="G28" s="39">
        <v>576</v>
      </c>
      <c r="H28" s="13">
        <f t="shared" si="4"/>
        <v>9.5776521449950122E-2</v>
      </c>
      <c r="I28" s="31">
        <f t="shared" si="5"/>
        <v>4</v>
      </c>
      <c r="J28" s="50">
        <v>6.1735098799189929</v>
      </c>
      <c r="K28" s="31">
        <f t="shared" si="6"/>
        <v>4</v>
      </c>
      <c r="L28" s="17">
        <v>2568</v>
      </c>
      <c r="M28" s="4">
        <v>1767</v>
      </c>
      <c r="N28" s="4">
        <f t="shared" si="7"/>
        <v>801</v>
      </c>
      <c r="O28" s="16"/>
      <c r="P28" s="50">
        <v>6398</v>
      </c>
      <c r="Q28" s="4">
        <v>153</v>
      </c>
      <c r="R28" s="13">
        <f t="shared" si="8"/>
        <v>2.3913723038449516E-2</v>
      </c>
      <c r="S28" s="31">
        <f t="shared" si="9"/>
        <v>1</v>
      </c>
      <c r="T28" s="17">
        <v>231</v>
      </c>
      <c r="U28" s="13">
        <f t="shared" si="10"/>
        <v>3.8410375789823745E-2</v>
      </c>
      <c r="V28" s="4">
        <f t="shared" si="11"/>
        <v>3</v>
      </c>
      <c r="W28" s="4">
        <v>116.42</v>
      </c>
      <c r="X28" s="14">
        <f t="shared" si="12"/>
        <v>1.9358164283338877E-2</v>
      </c>
      <c r="Y28" s="4">
        <f t="shared" si="13"/>
        <v>2</v>
      </c>
      <c r="Z28" s="19">
        <f t="shared" si="14"/>
        <v>3</v>
      </c>
      <c r="AA28" s="55">
        <f t="shared" si="15"/>
        <v>3</v>
      </c>
      <c r="AB28" s="89">
        <v>3</v>
      </c>
      <c r="AC28" s="16">
        <f t="shared" si="16"/>
        <v>9</v>
      </c>
      <c r="AD28" s="55">
        <f t="shared" si="17"/>
        <v>3</v>
      </c>
      <c r="AE28" s="55">
        <v>1</v>
      </c>
      <c r="AF28" s="22">
        <f t="shared" si="18"/>
        <v>2</v>
      </c>
      <c r="AG28" s="59">
        <f t="shared" si="19"/>
        <v>4</v>
      </c>
      <c r="AH28" s="17"/>
      <c r="AI28" s="4"/>
      <c r="AJ28" s="4">
        <v>2</v>
      </c>
      <c r="AK28" s="4">
        <v>4</v>
      </c>
      <c r="AL28" s="4">
        <f t="shared" si="1"/>
        <v>8</v>
      </c>
      <c r="AM28" s="92">
        <f t="shared" si="0"/>
        <v>2</v>
      </c>
    </row>
    <row r="29" spans="1:39" ht="15" x14ac:dyDescent="0.2">
      <c r="A29" s="61">
        <v>22</v>
      </c>
      <c r="B29" s="85" t="s">
        <v>58</v>
      </c>
      <c r="C29" s="30">
        <v>10929.79</v>
      </c>
      <c r="D29" s="12">
        <v>3899</v>
      </c>
      <c r="E29" s="13">
        <f t="shared" si="2"/>
        <v>0.35673146510591691</v>
      </c>
      <c r="F29" s="31">
        <f t="shared" si="3"/>
        <v>2</v>
      </c>
      <c r="G29" s="39">
        <v>1118</v>
      </c>
      <c r="H29" s="13">
        <f t="shared" si="4"/>
        <v>0.28674018979225441</v>
      </c>
      <c r="I29" s="31">
        <f t="shared" si="5"/>
        <v>2</v>
      </c>
      <c r="J29" s="50">
        <v>5.0188148900077012</v>
      </c>
      <c r="K29" s="31">
        <f t="shared" si="6"/>
        <v>3</v>
      </c>
      <c r="L29" s="17">
        <v>3476</v>
      </c>
      <c r="M29" s="4">
        <v>1687</v>
      </c>
      <c r="N29" s="4">
        <f t="shared" si="7"/>
        <v>1789</v>
      </c>
      <c r="O29" s="16"/>
      <c r="P29" s="50">
        <v>4312</v>
      </c>
      <c r="Q29" s="4">
        <v>34</v>
      </c>
      <c r="R29" s="13">
        <f t="shared" si="8"/>
        <v>7.8849721706864568E-3</v>
      </c>
      <c r="S29" s="31">
        <f t="shared" si="9"/>
        <v>1</v>
      </c>
      <c r="T29" s="17">
        <v>379</v>
      </c>
      <c r="U29" s="13">
        <f t="shared" si="10"/>
        <v>9.7204411387535272E-2</v>
      </c>
      <c r="V29" s="4">
        <f t="shared" si="11"/>
        <v>2</v>
      </c>
      <c r="W29" s="4">
        <v>45.89</v>
      </c>
      <c r="X29" s="14">
        <f t="shared" si="12"/>
        <v>1.1769684534496025E-2</v>
      </c>
      <c r="Y29" s="4">
        <f t="shared" si="13"/>
        <v>3</v>
      </c>
      <c r="Z29" s="19">
        <f t="shared" si="14"/>
        <v>2</v>
      </c>
      <c r="AA29" s="55">
        <f t="shared" si="15"/>
        <v>2</v>
      </c>
      <c r="AB29" s="89">
        <v>4</v>
      </c>
      <c r="AC29" s="16">
        <f t="shared" si="16"/>
        <v>8</v>
      </c>
      <c r="AD29" s="55">
        <f t="shared" si="17"/>
        <v>3</v>
      </c>
      <c r="AE29" s="55">
        <v>2</v>
      </c>
      <c r="AF29" s="22">
        <f t="shared" si="18"/>
        <v>1</v>
      </c>
      <c r="AG29" s="66">
        <f t="shared" si="19"/>
        <v>3</v>
      </c>
      <c r="AH29" s="17"/>
      <c r="AI29" s="4"/>
      <c r="AJ29" s="4">
        <v>2</v>
      </c>
      <c r="AK29" s="4">
        <v>4</v>
      </c>
      <c r="AL29" s="4">
        <f t="shared" si="1"/>
        <v>8</v>
      </c>
      <c r="AM29" s="92">
        <f t="shared" si="0"/>
        <v>2</v>
      </c>
    </row>
    <row r="30" spans="1:39" ht="15" x14ac:dyDescent="0.2">
      <c r="A30" s="61">
        <v>23</v>
      </c>
      <c r="B30" s="85" t="s">
        <v>59</v>
      </c>
      <c r="C30" s="30">
        <v>8797.7000000000007</v>
      </c>
      <c r="D30" s="12">
        <v>3859</v>
      </c>
      <c r="E30" s="13">
        <f t="shared" si="2"/>
        <v>0.43863737113109103</v>
      </c>
      <c r="F30" s="31">
        <f t="shared" si="3"/>
        <v>3</v>
      </c>
      <c r="G30" s="39">
        <v>1320</v>
      </c>
      <c r="H30" s="13">
        <f t="shared" si="4"/>
        <v>0.34205752785695775</v>
      </c>
      <c r="I30" s="31">
        <f t="shared" si="5"/>
        <v>2</v>
      </c>
      <c r="J30" s="50">
        <v>5.4223074931775699</v>
      </c>
      <c r="K30" s="31">
        <f t="shared" si="6"/>
        <v>3</v>
      </c>
      <c r="L30" s="17">
        <v>3328</v>
      </c>
      <c r="M30" s="4">
        <v>2154</v>
      </c>
      <c r="N30" s="4">
        <f t="shared" si="7"/>
        <v>1174</v>
      </c>
      <c r="O30" s="16"/>
      <c r="P30" s="50">
        <v>4291</v>
      </c>
      <c r="Q30" s="4">
        <v>286</v>
      </c>
      <c r="R30" s="13">
        <f t="shared" si="8"/>
        <v>6.6651130272663714E-2</v>
      </c>
      <c r="S30" s="31">
        <f t="shared" si="9"/>
        <v>2</v>
      </c>
      <c r="T30" s="17">
        <v>146</v>
      </c>
      <c r="U30" s="13">
        <f t="shared" si="10"/>
        <v>3.7833635656905937E-2</v>
      </c>
      <c r="V30" s="4">
        <f t="shared" si="11"/>
        <v>3</v>
      </c>
      <c r="W30" s="4">
        <v>23.9</v>
      </c>
      <c r="X30" s="14">
        <f t="shared" si="12"/>
        <v>6.1933143301373412E-3</v>
      </c>
      <c r="Y30" s="4">
        <f t="shared" si="13"/>
        <v>4</v>
      </c>
      <c r="Z30" s="19">
        <f t="shared" si="14"/>
        <v>2.5</v>
      </c>
      <c r="AA30" s="55">
        <f t="shared" si="15"/>
        <v>3</v>
      </c>
      <c r="AB30" s="89">
        <v>4</v>
      </c>
      <c r="AC30" s="16">
        <f t="shared" si="16"/>
        <v>12</v>
      </c>
      <c r="AD30" s="55">
        <f t="shared" si="17"/>
        <v>4</v>
      </c>
      <c r="AE30" s="55">
        <v>1</v>
      </c>
      <c r="AF30" s="22">
        <f t="shared" si="18"/>
        <v>3</v>
      </c>
      <c r="AG30" s="59">
        <f t="shared" si="19"/>
        <v>4</v>
      </c>
      <c r="AH30" s="17"/>
      <c r="AI30" s="4"/>
      <c r="AJ30" s="4">
        <v>2</v>
      </c>
      <c r="AK30" s="4">
        <v>4</v>
      </c>
      <c r="AL30" s="4">
        <f t="shared" si="1"/>
        <v>8</v>
      </c>
      <c r="AM30" s="92">
        <f t="shared" si="0"/>
        <v>2</v>
      </c>
    </row>
    <row r="31" spans="1:39" ht="15" x14ac:dyDescent="0.2">
      <c r="A31" s="61">
        <v>24</v>
      </c>
      <c r="B31" s="85" t="s">
        <v>60</v>
      </c>
      <c r="C31" s="30">
        <v>8600.08</v>
      </c>
      <c r="D31" s="12">
        <v>4281</v>
      </c>
      <c r="E31" s="13">
        <f t="shared" si="2"/>
        <v>0.49778606710635248</v>
      </c>
      <c r="F31" s="31">
        <f t="shared" si="3"/>
        <v>3</v>
      </c>
      <c r="G31" s="39">
        <v>150</v>
      </c>
      <c r="H31" s="13">
        <f t="shared" si="4"/>
        <v>3.5038542396636299E-2</v>
      </c>
      <c r="I31" s="31">
        <f t="shared" si="5"/>
        <v>4</v>
      </c>
      <c r="J31" s="50">
        <v>6.5396064022765543</v>
      </c>
      <c r="K31" s="31">
        <f t="shared" si="6"/>
        <v>4</v>
      </c>
      <c r="L31" s="17">
        <v>3799</v>
      </c>
      <c r="M31" s="4">
        <v>3195</v>
      </c>
      <c r="N31" s="4">
        <f t="shared" si="7"/>
        <v>604</v>
      </c>
      <c r="O31" s="16"/>
      <c r="P31" s="50">
        <v>4761</v>
      </c>
      <c r="Q31" s="4">
        <v>252</v>
      </c>
      <c r="R31" s="13">
        <f t="shared" si="8"/>
        <v>5.2930056710775046E-2</v>
      </c>
      <c r="S31" s="31">
        <f t="shared" si="9"/>
        <v>2</v>
      </c>
      <c r="T31" s="17">
        <v>228</v>
      </c>
      <c r="U31" s="13">
        <f t="shared" si="10"/>
        <v>5.3258584442887176E-2</v>
      </c>
      <c r="V31" s="4">
        <f t="shared" si="11"/>
        <v>2</v>
      </c>
      <c r="W31" s="4">
        <v>100.55</v>
      </c>
      <c r="X31" s="14">
        <f t="shared" si="12"/>
        <v>2.3487502919878531E-2</v>
      </c>
      <c r="Y31" s="4">
        <f t="shared" si="13"/>
        <v>2</v>
      </c>
      <c r="Z31" s="19">
        <f t="shared" si="14"/>
        <v>3.25</v>
      </c>
      <c r="AA31" s="55">
        <f t="shared" si="15"/>
        <v>3</v>
      </c>
      <c r="AB31" s="89">
        <v>2</v>
      </c>
      <c r="AC31" s="16">
        <f t="shared" si="16"/>
        <v>6</v>
      </c>
      <c r="AD31" s="55">
        <f t="shared" si="17"/>
        <v>3</v>
      </c>
      <c r="AE31" s="55">
        <v>2</v>
      </c>
      <c r="AF31" s="22">
        <f t="shared" si="18"/>
        <v>1</v>
      </c>
      <c r="AG31" s="66">
        <f t="shared" si="19"/>
        <v>3</v>
      </c>
      <c r="AH31" s="17"/>
      <c r="AI31" s="4"/>
      <c r="AJ31" s="4">
        <v>2</v>
      </c>
      <c r="AK31" s="4">
        <v>4</v>
      </c>
      <c r="AL31" s="4">
        <f t="shared" si="1"/>
        <v>8</v>
      </c>
      <c r="AM31" s="92">
        <f t="shared" si="0"/>
        <v>2</v>
      </c>
    </row>
    <row r="32" spans="1:39" ht="15" x14ac:dyDescent="0.2">
      <c r="A32" s="61">
        <v>25</v>
      </c>
      <c r="B32" s="85" t="s">
        <v>61</v>
      </c>
      <c r="C32" s="30">
        <v>3738.95</v>
      </c>
      <c r="D32" s="12">
        <v>686</v>
      </c>
      <c r="E32" s="13">
        <f t="shared" si="2"/>
        <v>0.1834739699648297</v>
      </c>
      <c r="F32" s="31">
        <f t="shared" si="3"/>
        <v>2</v>
      </c>
      <c r="G32" s="39">
        <v>285</v>
      </c>
      <c r="H32" s="13">
        <f t="shared" si="4"/>
        <v>0.41545189504373176</v>
      </c>
      <c r="I32" s="31">
        <f t="shared" si="5"/>
        <v>1</v>
      </c>
      <c r="J32" s="50">
        <v>6.4997117916813671</v>
      </c>
      <c r="K32" s="31">
        <f t="shared" si="6"/>
        <v>4</v>
      </c>
      <c r="L32" s="17">
        <v>857</v>
      </c>
      <c r="M32" s="4">
        <v>475</v>
      </c>
      <c r="N32" s="4">
        <f t="shared" si="7"/>
        <v>382</v>
      </c>
      <c r="O32" s="16"/>
      <c r="P32" s="50">
        <v>780</v>
      </c>
      <c r="Q32" s="4">
        <v>8</v>
      </c>
      <c r="R32" s="13">
        <f t="shared" si="8"/>
        <v>1.0256410256410256E-2</v>
      </c>
      <c r="S32" s="31">
        <f t="shared" si="9"/>
        <v>1</v>
      </c>
      <c r="T32" s="17">
        <v>86</v>
      </c>
      <c r="U32" s="13">
        <f t="shared" si="10"/>
        <v>0.12536443148688048</v>
      </c>
      <c r="V32" s="4">
        <f t="shared" si="11"/>
        <v>2</v>
      </c>
      <c r="W32" s="4">
        <v>36.369999999999997</v>
      </c>
      <c r="X32" s="14">
        <f t="shared" si="12"/>
        <v>5.3017492711370261E-2</v>
      </c>
      <c r="Y32" s="4">
        <f t="shared" si="13"/>
        <v>1</v>
      </c>
      <c r="Z32" s="19">
        <f t="shared" si="14"/>
        <v>2</v>
      </c>
      <c r="AA32" s="55">
        <f t="shared" si="15"/>
        <v>2</v>
      </c>
      <c r="AB32" s="89">
        <v>4</v>
      </c>
      <c r="AC32" s="16">
        <f t="shared" si="16"/>
        <v>8</v>
      </c>
      <c r="AD32" s="55">
        <f t="shared" si="17"/>
        <v>3</v>
      </c>
      <c r="AE32" s="55">
        <v>2</v>
      </c>
      <c r="AF32" s="22">
        <f t="shared" si="18"/>
        <v>1</v>
      </c>
      <c r="AG32" s="66">
        <f t="shared" si="19"/>
        <v>3</v>
      </c>
      <c r="AH32" s="17"/>
      <c r="AI32" s="4"/>
      <c r="AJ32" s="4">
        <v>2</v>
      </c>
      <c r="AK32" s="4">
        <v>4</v>
      </c>
      <c r="AL32" s="4">
        <f t="shared" si="1"/>
        <v>8</v>
      </c>
      <c r="AM32" s="92">
        <f t="shared" si="0"/>
        <v>2</v>
      </c>
    </row>
    <row r="33" spans="1:39" ht="15.75" thickBot="1" x14ac:dyDescent="0.25">
      <c r="A33" s="63">
        <v>26</v>
      </c>
      <c r="B33" s="86" t="s">
        <v>62</v>
      </c>
      <c r="C33" s="32">
        <v>8155.45</v>
      </c>
      <c r="D33" s="33">
        <v>4298</v>
      </c>
      <c r="E33" s="34">
        <f t="shared" si="2"/>
        <v>0.52700954576387571</v>
      </c>
      <c r="F33" s="35">
        <f t="shared" si="3"/>
        <v>3</v>
      </c>
      <c r="G33" s="41">
        <v>1158</v>
      </c>
      <c r="H33" s="34">
        <f t="shared" si="4"/>
        <v>0.26942764076314563</v>
      </c>
      <c r="I33" s="35">
        <f t="shared" si="5"/>
        <v>2</v>
      </c>
      <c r="J33" s="51">
        <v>7.4872592865883192</v>
      </c>
      <c r="K33" s="35">
        <f t="shared" si="6"/>
        <v>4</v>
      </c>
      <c r="L33" s="17">
        <v>3065</v>
      </c>
      <c r="M33" s="4">
        <v>2163</v>
      </c>
      <c r="N33" s="4">
        <f t="shared" si="7"/>
        <v>902</v>
      </c>
      <c r="O33" s="16"/>
      <c r="P33" s="51">
        <v>4631</v>
      </c>
      <c r="Q33" s="71">
        <v>17</v>
      </c>
      <c r="R33" s="34">
        <f t="shared" si="8"/>
        <v>3.6709134096307495E-3</v>
      </c>
      <c r="S33" s="35">
        <f t="shared" si="9"/>
        <v>1</v>
      </c>
      <c r="T33" s="17">
        <v>316</v>
      </c>
      <c r="U33" s="13">
        <f t="shared" si="10"/>
        <v>7.352256863657515E-2</v>
      </c>
      <c r="V33" s="4">
        <f t="shared" si="11"/>
        <v>2</v>
      </c>
      <c r="W33" s="4">
        <v>31.3</v>
      </c>
      <c r="X33" s="14">
        <f t="shared" si="12"/>
        <v>7.2824569567240581E-3</v>
      </c>
      <c r="Y33" s="4">
        <f t="shared" si="13"/>
        <v>3</v>
      </c>
      <c r="Z33" s="19">
        <f t="shared" si="14"/>
        <v>2.5</v>
      </c>
      <c r="AA33" s="56">
        <f t="shared" si="15"/>
        <v>3</v>
      </c>
      <c r="AB33" s="89">
        <v>3</v>
      </c>
      <c r="AC33" s="16">
        <f t="shared" si="16"/>
        <v>9</v>
      </c>
      <c r="AD33" s="56">
        <f t="shared" si="17"/>
        <v>3</v>
      </c>
      <c r="AE33" s="56">
        <v>1</v>
      </c>
      <c r="AF33" s="22">
        <f t="shared" si="18"/>
        <v>2</v>
      </c>
      <c r="AG33" s="60">
        <f t="shared" si="19"/>
        <v>4</v>
      </c>
      <c r="AH33" s="17"/>
      <c r="AI33" s="4"/>
      <c r="AJ33" s="4">
        <v>2</v>
      </c>
      <c r="AK33" s="4">
        <v>4</v>
      </c>
      <c r="AL33" s="4">
        <f t="shared" si="1"/>
        <v>8</v>
      </c>
      <c r="AM33" s="92">
        <f t="shared" si="0"/>
        <v>2</v>
      </c>
    </row>
    <row r="34" spans="1:39" x14ac:dyDescent="0.2">
      <c r="R34" s="3"/>
    </row>
  </sheetData>
  <sortState xmlns:xlrd2="http://schemas.microsoft.com/office/spreadsheetml/2017/richdata2" ref="A8:AM33">
    <sortCondition ref="A8:A3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24D80-F8E8-4EF1-9311-6C45BEEE84DB}">
  <dimension ref="A6:AK34"/>
  <sheetViews>
    <sheetView zoomScale="70" zoomScaleNormal="70" workbookViewId="0">
      <selection activeCell="D43" sqref="D43"/>
    </sheetView>
  </sheetViews>
  <sheetFormatPr defaultColWidth="13.625" defaultRowHeight="14.25" x14ac:dyDescent="0.2"/>
  <cols>
    <col min="1" max="1" width="4.625" customWidth="1"/>
    <col min="2" max="2" width="25" customWidth="1"/>
    <col min="3" max="3" width="34.25" bestFit="1" customWidth="1"/>
    <col min="4" max="4" width="14.375" style="2" customWidth="1"/>
    <col min="5" max="5" width="16" style="6" customWidth="1"/>
    <col min="6" max="6" width="17.875" style="1" customWidth="1"/>
    <col min="7" max="7" width="11.875" customWidth="1"/>
    <col min="8" max="8" width="18.875" style="7" customWidth="1"/>
    <col min="9" max="9" width="15.375" customWidth="1"/>
    <col min="10" max="10" width="18.5" hidden="1" customWidth="1"/>
    <col min="11" max="11" width="17.5" hidden="1" customWidth="1"/>
    <col min="12" max="12" width="21.125" hidden="1" customWidth="1"/>
    <col min="13" max="13" width="18.375" hidden="1" customWidth="1"/>
    <col min="14" max="14" width="18.375" customWidth="1"/>
    <col min="15" max="15" width="19.5" customWidth="1"/>
    <col min="16" max="16" width="19.875" style="7" customWidth="1"/>
    <col min="17" max="17" width="18.625" style="1" customWidth="1"/>
    <col min="18" max="18" width="20.875" hidden="1" customWidth="1"/>
    <col min="19" max="19" width="16" style="7" customWidth="1"/>
    <col min="20" max="20" width="21.125" customWidth="1"/>
    <col min="21" max="21" width="18.625" customWidth="1"/>
    <col min="22" max="22" width="16.375" style="8" customWidth="1"/>
    <col min="23" max="23" width="15.375" customWidth="1"/>
    <col min="25" max="25" width="16.25" customWidth="1"/>
    <col min="29" max="29" width="17.875" customWidth="1"/>
    <col min="32" max="32" width="15.25" style="2" hidden="1" customWidth="1"/>
    <col min="33" max="33" width="15.625" hidden="1" customWidth="1"/>
    <col min="34" max="35" width="15.375" customWidth="1"/>
  </cols>
  <sheetData>
    <row r="6" spans="1:37" ht="15" thickBot="1" x14ac:dyDescent="0.25"/>
    <row r="7" spans="1:37" ht="105" x14ac:dyDescent="0.2">
      <c r="A7" s="26" t="s">
        <v>0</v>
      </c>
      <c r="B7" s="27" t="s">
        <v>1</v>
      </c>
      <c r="C7" s="26" t="s">
        <v>2</v>
      </c>
      <c r="D7" s="28" t="s">
        <v>3</v>
      </c>
      <c r="E7" s="29" t="s">
        <v>4</v>
      </c>
      <c r="F7" s="27" t="s">
        <v>5</v>
      </c>
      <c r="G7" s="36" t="s">
        <v>6</v>
      </c>
      <c r="H7" s="37" t="s">
        <v>7</v>
      </c>
      <c r="I7" s="38" t="s">
        <v>8</v>
      </c>
      <c r="J7" s="20" t="s">
        <v>9</v>
      </c>
      <c r="K7" s="9" t="s">
        <v>10</v>
      </c>
      <c r="L7" s="9" t="s">
        <v>10</v>
      </c>
      <c r="M7" s="18" t="s">
        <v>11</v>
      </c>
      <c r="N7" s="5" t="s">
        <v>75</v>
      </c>
      <c r="O7" s="70" t="s">
        <v>69</v>
      </c>
      <c r="P7" s="28" t="s">
        <v>70</v>
      </c>
      <c r="Q7" s="27" t="s">
        <v>15</v>
      </c>
      <c r="R7" s="21" t="s">
        <v>16</v>
      </c>
      <c r="S7" s="68" t="s">
        <v>17</v>
      </c>
      <c r="T7" s="27" t="s">
        <v>11</v>
      </c>
      <c r="U7" s="26" t="s">
        <v>19</v>
      </c>
      <c r="V7" s="52" t="s">
        <v>72</v>
      </c>
      <c r="W7" s="27" t="s">
        <v>73</v>
      </c>
      <c r="X7" s="21" t="s">
        <v>21</v>
      </c>
      <c r="Y7" s="54" t="s">
        <v>22</v>
      </c>
      <c r="Z7" s="20" t="s">
        <v>23</v>
      </c>
      <c r="AA7" s="18" t="s">
        <v>24</v>
      </c>
      <c r="AB7" s="54" t="s">
        <v>25</v>
      </c>
      <c r="AC7" s="54" t="s">
        <v>26</v>
      </c>
      <c r="AD7" s="21" t="s">
        <v>27</v>
      </c>
      <c r="AE7" s="54" t="s">
        <v>28</v>
      </c>
      <c r="AF7" s="20" t="s">
        <v>29</v>
      </c>
      <c r="AG7" s="9" t="s">
        <v>30</v>
      </c>
      <c r="AH7" s="9" t="s">
        <v>31</v>
      </c>
      <c r="AI7" s="9" t="s">
        <v>32</v>
      </c>
      <c r="AJ7" s="9" t="s">
        <v>33</v>
      </c>
      <c r="AK7" s="9" t="s">
        <v>34</v>
      </c>
    </row>
    <row r="8" spans="1:37" ht="15" x14ac:dyDescent="0.2">
      <c r="A8" s="61">
        <v>1</v>
      </c>
      <c r="B8" s="62" t="s">
        <v>35</v>
      </c>
      <c r="C8" s="30">
        <v>24016.080000000002</v>
      </c>
      <c r="D8" s="12">
        <v>14074</v>
      </c>
      <c r="E8" s="13">
        <f t="shared" ref="E8:E33" si="0">D8/C8</f>
        <v>0.58602403056618724</v>
      </c>
      <c r="F8" s="31">
        <f t="shared" ref="F8:F33" si="1">IF(E8&lt;10%,1,IF(E8&lt;40%,2,IF(E8&lt;60%,3,4)))</f>
        <v>3</v>
      </c>
      <c r="G8" s="39">
        <v>666</v>
      </c>
      <c r="H8" s="13">
        <f t="shared" ref="H8:H33" si="2">G8/D8</f>
        <v>4.7321301691061531E-2</v>
      </c>
      <c r="I8" s="31">
        <f t="shared" ref="I8:I33" si="3">IF(H8&lt;10%,4,IF(H8&lt;20%,3,IF(H8&lt;40%,2,1)))</f>
        <v>4</v>
      </c>
      <c r="J8" s="17">
        <v>8585</v>
      </c>
      <c r="K8" s="4">
        <v>6019</v>
      </c>
      <c r="L8" s="4">
        <f t="shared" ref="L8:L33" si="4">J8-K8</f>
        <v>2566</v>
      </c>
      <c r="M8" s="16"/>
      <c r="N8" s="50">
        <v>15278</v>
      </c>
      <c r="O8" s="4">
        <v>989</v>
      </c>
      <c r="P8" s="13">
        <f t="shared" ref="P8:P33" si="5">O8/N8</f>
        <v>6.4733603874852733E-2</v>
      </c>
      <c r="Q8" s="31">
        <f t="shared" ref="Q8:Q33" si="6">IF(P8&lt;3%,1,IF(P8&lt;7%,2,IF(P8&lt;20%,3,4)))</f>
        <v>2</v>
      </c>
      <c r="R8" s="22">
        <v>215</v>
      </c>
      <c r="S8" s="73">
        <f t="shared" ref="S8:S33" si="7">R8/D8</f>
        <v>1.5276396191558904E-2</v>
      </c>
      <c r="T8" s="31">
        <f t="shared" ref="T8:T33" si="8">IF(S8&lt;3%,4,IF(S8&lt;5%,3,IF(S8&lt;15%,2,1)))</f>
        <v>4</v>
      </c>
      <c r="U8" s="50">
        <v>17.829999999999998</v>
      </c>
      <c r="V8" s="14">
        <f t="shared" ref="V8:V33" si="9">U8/D8</f>
        <v>1.2668750888162569E-3</v>
      </c>
      <c r="W8" s="31">
        <f t="shared" ref="W8:W33" si="10">IF(V8&lt;0.7%,4,IF(V8&lt;1.5%,3,IF(V8&lt;3%,2,1)))</f>
        <v>4</v>
      </c>
      <c r="X8" s="24">
        <f t="shared" ref="X8:X33" si="11">(F8+I8+Q8+W8)/4</f>
        <v>3.25</v>
      </c>
      <c r="Y8" s="55">
        <f t="shared" ref="Y8:Y33" si="12">IF(X8&lt;1.5,1,IF(X8&lt;2.5,2,IF(X8&lt;3.5,3,4)))</f>
        <v>3</v>
      </c>
      <c r="Z8" s="17">
        <v>1</v>
      </c>
      <c r="AA8" s="16">
        <f t="shared" ref="AA8:AA33" si="13">Z8*Y8</f>
        <v>3</v>
      </c>
      <c r="AB8" s="55">
        <f t="shared" ref="AB8:AB33" si="14">IF(AA8&lt;3,1,IF(AA8&lt;5,2,IF(AA8&lt;12,3,4)))</f>
        <v>2</v>
      </c>
      <c r="AC8" s="55">
        <v>1</v>
      </c>
      <c r="AD8" s="22">
        <f>AB8-AC8</f>
        <v>1</v>
      </c>
      <c r="AE8" s="58">
        <f>IF(AD8&lt;-1,1,IF(AD8&lt;1,2,IF(AD8=1,3,4)))</f>
        <v>3</v>
      </c>
      <c r="AF8" s="17"/>
      <c r="AG8" s="4"/>
      <c r="AH8" s="4">
        <v>1</v>
      </c>
      <c r="AI8" s="4">
        <v>5</v>
      </c>
      <c r="AJ8" s="4">
        <f>AH8*AI8</f>
        <v>5</v>
      </c>
      <c r="AK8" s="96">
        <f>IF(AJ8&lt;6,1,IF(AJ8&lt;12,2,IF(AJ8&lt;18,3,4)))</f>
        <v>1</v>
      </c>
    </row>
    <row r="9" spans="1:37" ht="15" x14ac:dyDescent="0.2">
      <c r="A9" s="61">
        <v>2</v>
      </c>
      <c r="B9" s="62" t="s">
        <v>36</v>
      </c>
      <c r="C9" s="30">
        <v>3218.24</v>
      </c>
      <c r="D9" s="12">
        <v>1223</v>
      </c>
      <c r="E9" s="13">
        <f t="shared" si="0"/>
        <v>0.38002137814457593</v>
      </c>
      <c r="F9" s="31">
        <f t="shared" si="1"/>
        <v>2</v>
      </c>
      <c r="G9" s="39">
        <v>418</v>
      </c>
      <c r="H9" s="13">
        <f t="shared" si="2"/>
        <v>0.34178250204415372</v>
      </c>
      <c r="I9" s="31">
        <f t="shared" si="3"/>
        <v>2</v>
      </c>
      <c r="J9" s="17">
        <v>1454</v>
      </c>
      <c r="K9" s="4">
        <v>1194</v>
      </c>
      <c r="L9" s="4">
        <f t="shared" si="4"/>
        <v>260</v>
      </c>
      <c r="M9" s="16"/>
      <c r="N9" s="50">
        <v>1382</v>
      </c>
      <c r="O9" s="4">
        <v>3</v>
      </c>
      <c r="P9" s="13">
        <f t="shared" si="5"/>
        <v>2.1707670043415342E-3</v>
      </c>
      <c r="Q9" s="31">
        <f t="shared" si="6"/>
        <v>1</v>
      </c>
      <c r="R9" s="22">
        <v>156</v>
      </c>
      <c r="S9" s="73">
        <f t="shared" si="7"/>
        <v>0.12755519215044972</v>
      </c>
      <c r="T9" s="31">
        <f t="shared" si="8"/>
        <v>2</v>
      </c>
      <c r="U9" s="50">
        <v>92.03</v>
      </c>
      <c r="V9" s="14">
        <f t="shared" si="9"/>
        <v>7.5249386753883887E-2</v>
      </c>
      <c r="W9" s="31">
        <f t="shared" si="10"/>
        <v>1</v>
      </c>
      <c r="X9" s="24">
        <f t="shared" si="11"/>
        <v>1.5</v>
      </c>
      <c r="Y9" s="55">
        <f t="shared" si="12"/>
        <v>2</v>
      </c>
      <c r="Z9" s="17">
        <v>1</v>
      </c>
      <c r="AA9" s="16">
        <f t="shared" si="13"/>
        <v>2</v>
      </c>
      <c r="AB9" s="55">
        <f t="shared" si="14"/>
        <v>1</v>
      </c>
      <c r="AC9" s="55">
        <v>1</v>
      </c>
      <c r="AD9" s="22">
        <f>AB9-AC9</f>
        <v>0</v>
      </c>
      <c r="AE9" s="57">
        <f>IF(AD9&lt;-1,1,IF(AD9&lt;1,2,IF(AD9=1,3,4)))</f>
        <v>2</v>
      </c>
      <c r="AF9" s="17"/>
      <c r="AG9" s="4"/>
      <c r="AH9" s="4">
        <v>1</v>
      </c>
      <c r="AI9" s="4">
        <v>5</v>
      </c>
      <c r="AJ9" s="4">
        <f t="shared" ref="AJ9:AJ33" si="15">AH9*AI9</f>
        <v>5</v>
      </c>
      <c r="AK9" s="96">
        <f t="shared" ref="AK9:AK33" si="16">IF(AJ9&lt;6,1,IF(AJ9&lt;12,2,IF(AJ9&lt;18,3,4)))</f>
        <v>1</v>
      </c>
    </row>
    <row r="10" spans="1:37" ht="15" x14ac:dyDescent="0.2">
      <c r="A10" s="81">
        <v>3</v>
      </c>
      <c r="B10" s="87" t="s">
        <v>37</v>
      </c>
      <c r="C10" s="30" t="s">
        <v>79</v>
      </c>
      <c r="D10" s="12"/>
      <c r="E10" s="13"/>
      <c r="F10" s="31"/>
      <c r="G10" s="40"/>
      <c r="H10" s="13"/>
      <c r="I10" s="31"/>
      <c r="J10" s="17"/>
      <c r="K10" s="4"/>
      <c r="L10" s="4"/>
      <c r="M10" s="16"/>
      <c r="N10" s="50"/>
      <c r="O10" s="4"/>
      <c r="P10" s="13"/>
      <c r="Q10" s="31"/>
      <c r="R10" s="22"/>
      <c r="S10" s="73"/>
      <c r="T10" s="31"/>
      <c r="U10" s="50"/>
      <c r="V10" s="14"/>
      <c r="W10" s="31"/>
      <c r="X10" s="24"/>
      <c r="Y10" s="55"/>
      <c r="Z10" s="17"/>
      <c r="AA10" s="16"/>
      <c r="AB10" s="55"/>
      <c r="AC10" s="55"/>
      <c r="AD10" s="22"/>
      <c r="AE10" s="55"/>
      <c r="AF10" s="17"/>
      <c r="AG10" s="4"/>
      <c r="AH10" s="4"/>
      <c r="AI10" s="4"/>
      <c r="AJ10" s="4"/>
      <c r="AK10" s="4"/>
    </row>
    <row r="11" spans="1:37" ht="15" x14ac:dyDescent="0.2">
      <c r="A11" s="61">
        <v>4</v>
      </c>
      <c r="B11" s="62" t="s">
        <v>38</v>
      </c>
      <c r="C11" s="30">
        <v>2072.1999999999998</v>
      </c>
      <c r="D11" s="12">
        <v>691</v>
      </c>
      <c r="E11" s="13">
        <f t="shared" si="0"/>
        <v>0.33346202104044015</v>
      </c>
      <c r="F11" s="31">
        <f t="shared" si="1"/>
        <v>2</v>
      </c>
      <c r="G11" s="39">
        <v>112</v>
      </c>
      <c r="H11" s="13">
        <f t="shared" si="2"/>
        <v>0.16208393632416787</v>
      </c>
      <c r="I11" s="31">
        <f t="shared" si="3"/>
        <v>3</v>
      </c>
      <c r="J11" s="17">
        <v>1079</v>
      </c>
      <c r="K11" s="4">
        <v>721</v>
      </c>
      <c r="L11" s="4">
        <f t="shared" si="4"/>
        <v>358</v>
      </c>
      <c r="M11" s="16"/>
      <c r="N11" s="50">
        <v>818</v>
      </c>
      <c r="O11" s="4">
        <v>2</v>
      </c>
      <c r="P11" s="13">
        <f t="shared" si="5"/>
        <v>2.4449877750611247E-3</v>
      </c>
      <c r="Q11" s="31">
        <f t="shared" si="6"/>
        <v>1</v>
      </c>
      <c r="R11" s="22">
        <v>125</v>
      </c>
      <c r="S11" s="73">
        <f t="shared" si="7"/>
        <v>0.18089725036179449</v>
      </c>
      <c r="T11" s="31">
        <f t="shared" si="8"/>
        <v>1</v>
      </c>
      <c r="U11" s="50">
        <v>363.66</v>
      </c>
      <c r="V11" s="14">
        <f t="shared" si="9"/>
        <v>0.52628075253256157</v>
      </c>
      <c r="W11" s="31">
        <f t="shared" si="10"/>
        <v>1</v>
      </c>
      <c r="X11" s="24">
        <f t="shared" si="11"/>
        <v>1.75</v>
      </c>
      <c r="Y11" s="55">
        <f t="shared" si="12"/>
        <v>2</v>
      </c>
      <c r="Z11" s="17">
        <v>2</v>
      </c>
      <c r="AA11" s="16">
        <f t="shared" si="13"/>
        <v>4</v>
      </c>
      <c r="AB11" s="55">
        <f t="shared" si="14"/>
        <v>2</v>
      </c>
      <c r="AC11" s="55">
        <v>1</v>
      </c>
      <c r="AD11" s="22">
        <f>AB11-AC11</f>
        <v>1</v>
      </c>
      <c r="AE11" s="58">
        <f>IF(AD11&lt;-1,1,IF(AD11&lt;1,2,IF(AD11=1,3,4)))</f>
        <v>3</v>
      </c>
      <c r="AF11" s="17"/>
      <c r="AG11" s="4"/>
      <c r="AH11" s="4">
        <v>1</v>
      </c>
      <c r="AI11" s="4">
        <v>5</v>
      </c>
      <c r="AJ11" s="4">
        <f t="shared" si="15"/>
        <v>5</v>
      </c>
      <c r="AK11" s="96">
        <f t="shared" si="16"/>
        <v>1</v>
      </c>
    </row>
    <row r="12" spans="1:37" ht="15" x14ac:dyDescent="0.2">
      <c r="A12" s="61">
        <v>5</v>
      </c>
      <c r="B12" s="62" t="s">
        <v>39</v>
      </c>
      <c r="C12" s="30">
        <v>8249.25</v>
      </c>
      <c r="D12" s="12">
        <v>2548</v>
      </c>
      <c r="E12" s="13">
        <f t="shared" si="0"/>
        <v>0.30887656453616996</v>
      </c>
      <c r="F12" s="31">
        <f t="shared" si="1"/>
        <v>2</v>
      </c>
      <c r="G12" s="39">
        <v>846</v>
      </c>
      <c r="H12" s="13">
        <f t="shared" si="2"/>
        <v>0.33202511773940346</v>
      </c>
      <c r="I12" s="31">
        <f t="shared" si="3"/>
        <v>2</v>
      </c>
      <c r="J12" s="17">
        <v>2644</v>
      </c>
      <c r="K12" s="4">
        <v>1736</v>
      </c>
      <c r="L12" s="4">
        <f t="shared" si="4"/>
        <v>908</v>
      </c>
      <c r="M12" s="16"/>
      <c r="N12" s="50">
        <v>2874</v>
      </c>
      <c r="O12" s="4">
        <v>280</v>
      </c>
      <c r="P12" s="13">
        <f t="shared" si="5"/>
        <v>9.7425191370911615E-2</v>
      </c>
      <c r="Q12" s="31">
        <f t="shared" si="6"/>
        <v>3</v>
      </c>
      <c r="R12" s="22">
        <v>46</v>
      </c>
      <c r="S12" s="73">
        <f t="shared" si="7"/>
        <v>1.8053375196232339E-2</v>
      </c>
      <c r="T12" s="31">
        <f t="shared" si="8"/>
        <v>4</v>
      </c>
      <c r="U12" s="50">
        <v>16.09</v>
      </c>
      <c r="V12" s="14">
        <f t="shared" si="9"/>
        <v>6.3147566718995286E-3</v>
      </c>
      <c r="W12" s="31">
        <f t="shared" si="10"/>
        <v>4</v>
      </c>
      <c r="X12" s="24">
        <f t="shared" si="11"/>
        <v>2.75</v>
      </c>
      <c r="Y12" s="55">
        <f t="shared" si="12"/>
        <v>3</v>
      </c>
      <c r="Z12" s="17">
        <v>2</v>
      </c>
      <c r="AA12" s="16">
        <f t="shared" si="13"/>
        <v>6</v>
      </c>
      <c r="AB12" s="55">
        <f t="shared" si="14"/>
        <v>3</v>
      </c>
      <c r="AC12" s="55" t="s">
        <v>40</v>
      </c>
      <c r="AD12" s="22" t="s">
        <v>41</v>
      </c>
      <c r="AE12" s="66">
        <f>AB12</f>
        <v>3</v>
      </c>
      <c r="AF12" s="17"/>
      <c r="AG12" s="4"/>
      <c r="AH12" s="4">
        <v>1</v>
      </c>
      <c r="AI12" s="4">
        <v>5</v>
      </c>
      <c r="AJ12" s="4">
        <f t="shared" si="15"/>
        <v>5</v>
      </c>
      <c r="AK12" s="96">
        <f t="shared" si="16"/>
        <v>1</v>
      </c>
    </row>
    <row r="13" spans="1:37" ht="15" x14ac:dyDescent="0.2">
      <c r="A13" s="61">
        <v>6</v>
      </c>
      <c r="B13" s="62" t="s">
        <v>42</v>
      </c>
      <c r="C13" s="30">
        <v>15254.96</v>
      </c>
      <c r="D13" s="12">
        <v>9425</v>
      </c>
      <c r="E13" s="13">
        <f t="shared" si="0"/>
        <v>0.61783183961151</v>
      </c>
      <c r="F13" s="31">
        <f t="shared" si="1"/>
        <v>4</v>
      </c>
      <c r="G13" s="39">
        <v>799</v>
      </c>
      <c r="H13" s="13">
        <f t="shared" si="2"/>
        <v>8.4774535809018572E-2</v>
      </c>
      <c r="I13" s="31">
        <f t="shared" si="3"/>
        <v>4</v>
      </c>
      <c r="J13" s="17">
        <v>5194</v>
      </c>
      <c r="K13" s="4">
        <v>3681</v>
      </c>
      <c r="L13" s="4">
        <f t="shared" si="4"/>
        <v>1513</v>
      </c>
      <c r="M13" s="16"/>
      <c r="N13" s="50">
        <v>10046</v>
      </c>
      <c r="O13" s="4">
        <v>564</v>
      </c>
      <c r="P13" s="13">
        <f t="shared" si="5"/>
        <v>5.6141747959386819E-2</v>
      </c>
      <c r="Q13" s="31">
        <f t="shared" si="6"/>
        <v>2</v>
      </c>
      <c r="R13" s="22">
        <v>57</v>
      </c>
      <c r="S13" s="73">
        <f t="shared" si="7"/>
        <v>6.0477453580901853E-3</v>
      </c>
      <c r="T13" s="31">
        <f t="shared" si="8"/>
        <v>4</v>
      </c>
      <c r="U13" s="50">
        <v>8.02</v>
      </c>
      <c r="V13" s="14">
        <f t="shared" si="9"/>
        <v>8.5092838196286469E-4</v>
      </c>
      <c r="W13" s="31">
        <f t="shared" si="10"/>
        <v>4</v>
      </c>
      <c r="X13" s="24">
        <f t="shared" si="11"/>
        <v>3.5</v>
      </c>
      <c r="Y13" s="55">
        <f t="shared" si="12"/>
        <v>4</v>
      </c>
      <c r="Z13" s="17">
        <v>1</v>
      </c>
      <c r="AA13" s="16">
        <f t="shared" si="13"/>
        <v>4</v>
      </c>
      <c r="AB13" s="55">
        <f t="shared" si="14"/>
        <v>2</v>
      </c>
      <c r="AC13" s="55">
        <v>1</v>
      </c>
      <c r="AD13" s="22">
        <f t="shared" ref="AD13:AD33" si="17">AB13-AC13</f>
        <v>1</v>
      </c>
      <c r="AE13" s="58">
        <f t="shared" ref="AE13:AE33" si="18">IF(AD13&lt;-1,1,IF(AD13&lt;1,2,IF(AD13=1,3,4)))</f>
        <v>3</v>
      </c>
      <c r="AF13" s="17"/>
      <c r="AG13" s="4"/>
      <c r="AH13" s="4">
        <v>1</v>
      </c>
      <c r="AI13" s="4">
        <v>5</v>
      </c>
      <c r="AJ13" s="4">
        <f t="shared" si="15"/>
        <v>5</v>
      </c>
      <c r="AK13" s="96">
        <f t="shared" si="16"/>
        <v>1</v>
      </c>
    </row>
    <row r="14" spans="1:37" ht="15" x14ac:dyDescent="0.2">
      <c r="A14" s="61">
        <v>7</v>
      </c>
      <c r="B14" s="62" t="s">
        <v>43</v>
      </c>
      <c r="C14" s="30">
        <v>7544.51</v>
      </c>
      <c r="D14" s="12">
        <v>468</v>
      </c>
      <c r="E14" s="13">
        <f t="shared" si="0"/>
        <v>6.2031861578816912E-2</v>
      </c>
      <c r="F14" s="31">
        <f t="shared" si="1"/>
        <v>1</v>
      </c>
      <c r="G14" s="39">
        <v>0</v>
      </c>
      <c r="H14" s="13">
        <f t="shared" si="2"/>
        <v>0</v>
      </c>
      <c r="I14" s="31">
        <f t="shared" si="3"/>
        <v>4</v>
      </c>
      <c r="J14" s="17">
        <v>568</v>
      </c>
      <c r="K14" s="4">
        <v>457</v>
      </c>
      <c r="L14" s="4">
        <f t="shared" si="4"/>
        <v>111</v>
      </c>
      <c r="M14" s="16"/>
      <c r="N14" s="50">
        <v>529</v>
      </c>
      <c r="O14" s="4">
        <v>3</v>
      </c>
      <c r="P14" s="13">
        <f t="shared" si="5"/>
        <v>5.6710775047258983E-3</v>
      </c>
      <c r="Q14" s="31">
        <f t="shared" si="6"/>
        <v>1</v>
      </c>
      <c r="R14" s="22">
        <v>58</v>
      </c>
      <c r="S14" s="73">
        <f t="shared" si="7"/>
        <v>0.12393162393162394</v>
      </c>
      <c r="T14" s="31">
        <f t="shared" si="8"/>
        <v>2</v>
      </c>
      <c r="U14" s="50">
        <v>91.33</v>
      </c>
      <c r="V14" s="14">
        <f t="shared" si="9"/>
        <v>0.19514957264957264</v>
      </c>
      <c r="W14" s="31">
        <f t="shared" si="10"/>
        <v>1</v>
      </c>
      <c r="X14" s="24">
        <f t="shared" si="11"/>
        <v>1.75</v>
      </c>
      <c r="Y14" s="55">
        <f t="shared" si="12"/>
        <v>2</v>
      </c>
      <c r="Z14" s="17">
        <v>3</v>
      </c>
      <c r="AA14" s="16">
        <f t="shared" si="13"/>
        <v>6</v>
      </c>
      <c r="AB14" s="55">
        <f t="shared" si="14"/>
        <v>3</v>
      </c>
      <c r="AC14" s="55">
        <v>1</v>
      </c>
      <c r="AD14" s="22">
        <f t="shared" si="17"/>
        <v>2</v>
      </c>
      <c r="AE14" s="59">
        <f t="shared" si="18"/>
        <v>4</v>
      </c>
      <c r="AF14" s="17"/>
      <c r="AG14" s="4"/>
      <c r="AH14" s="4">
        <v>1</v>
      </c>
      <c r="AI14" s="4">
        <v>5</v>
      </c>
      <c r="AJ14" s="4">
        <f t="shared" si="15"/>
        <v>5</v>
      </c>
      <c r="AK14" s="96">
        <f t="shared" si="16"/>
        <v>1</v>
      </c>
    </row>
    <row r="15" spans="1:37" ht="15" x14ac:dyDescent="0.2">
      <c r="A15" s="81">
        <v>8</v>
      </c>
      <c r="B15" s="84" t="s">
        <v>44</v>
      </c>
      <c r="C15" s="30" t="s">
        <v>79</v>
      </c>
      <c r="D15" s="12"/>
      <c r="E15" s="13"/>
      <c r="F15" s="31"/>
      <c r="G15" s="39"/>
      <c r="H15" s="13"/>
      <c r="I15" s="31"/>
      <c r="J15" s="17"/>
      <c r="K15" s="4"/>
      <c r="L15" s="4"/>
      <c r="M15" s="16"/>
      <c r="N15" s="50"/>
      <c r="O15" s="4"/>
      <c r="P15" s="13"/>
      <c r="Q15" s="31"/>
      <c r="R15" s="22"/>
      <c r="S15" s="73"/>
      <c r="T15" s="31"/>
      <c r="U15" s="50"/>
      <c r="V15" s="14"/>
      <c r="W15" s="31"/>
      <c r="X15" s="24"/>
      <c r="Y15" s="55"/>
      <c r="Z15" s="17"/>
      <c r="AA15" s="16"/>
      <c r="AB15" s="55"/>
      <c r="AC15" s="55"/>
      <c r="AD15" s="22"/>
      <c r="AE15" s="55"/>
      <c r="AF15" s="17"/>
      <c r="AG15" s="4"/>
      <c r="AH15" s="4"/>
      <c r="AI15" s="4"/>
      <c r="AJ15" s="4"/>
      <c r="AK15" s="4"/>
    </row>
    <row r="16" spans="1:37" ht="15" x14ac:dyDescent="0.2">
      <c r="A16" s="61">
        <v>9</v>
      </c>
      <c r="B16" s="62" t="s">
        <v>45</v>
      </c>
      <c r="C16" s="30">
        <v>13032.67</v>
      </c>
      <c r="D16" s="12">
        <v>8468</v>
      </c>
      <c r="E16" s="13">
        <f t="shared" si="0"/>
        <v>0.64975173928289442</v>
      </c>
      <c r="F16" s="31">
        <f t="shared" si="1"/>
        <v>4</v>
      </c>
      <c r="G16" s="39">
        <v>656</v>
      </c>
      <c r="H16" s="13">
        <f t="shared" si="2"/>
        <v>7.7468115257439768E-2</v>
      </c>
      <c r="I16" s="31">
        <f t="shared" si="3"/>
        <v>4</v>
      </c>
      <c r="J16" s="17">
        <v>4386</v>
      </c>
      <c r="K16" s="4">
        <v>3300</v>
      </c>
      <c r="L16" s="4">
        <f t="shared" si="4"/>
        <v>1086</v>
      </c>
      <c r="M16" s="16"/>
      <c r="N16" s="50">
        <v>9109</v>
      </c>
      <c r="O16" s="4">
        <v>481</v>
      </c>
      <c r="P16" s="13">
        <f t="shared" si="5"/>
        <v>5.2804918212756617E-2</v>
      </c>
      <c r="Q16" s="31">
        <f t="shared" si="6"/>
        <v>2</v>
      </c>
      <c r="R16" s="22">
        <v>160</v>
      </c>
      <c r="S16" s="73">
        <f t="shared" si="7"/>
        <v>1.8894662257912139E-2</v>
      </c>
      <c r="T16" s="31">
        <f t="shared" si="8"/>
        <v>4</v>
      </c>
      <c r="U16" s="50">
        <v>25.74</v>
      </c>
      <c r="V16" s="14">
        <f t="shared" si="9"/>
        <v>3.0396787907416155E-3</v>
      </c>
      <c r="W16" s="31">
        <f t="shared" si="10"/>
        <v>4</v>
      </c>
      <c r="X16" s="24">
        <f t="shared" si="11"/>
        <v>3.5</v>
      </c>
      <c r="Y16" s="55">
        <f t="shared" si="12"/>
        <v>4</v>
      </c>
      <c r="Z16" s="17">
        <v>2</v>
      </c>
      <c r="AA16" s="16">
        <f t="shared" si="13"/>
        <v>8</v>
      </c>
      <c r="AB16" s="55">
        <f t="shared" si="14"/>
        <v>3</v>
      </c>
      <c r="AC16" s="55">
        <v>1</v>
      </c>
      <c r="AD16" s="22">
        <f t="shared" si="17"/>
        <v>2</v>
      </c>
      <c r="AE16" s="59">
        <f t="shared" si="18"/>
        <v>4</v>
      </c>
      <c r="AF16" s="17"/>
      <c r="AG16" s="4"/>
      <c r="AH16" s="4">
        <v>1</v>
      </c>
      <c r="AI16" s="4">
        <v>5</v>
      </c>
      <c r="AJ16" s="4">
        <f t="shared" si="15"/>
        <v>5</v>
      </c>
      <c r="AK16" s="96">
        <f t="shared" si="16"/>
        <v>1</v>
      </c>
    </row>
    <row r="17" spans="1:37" ht="15" x14ac:dyDescent="0.2">
      <c r="A17" s="61">
        <v>10</v>
      </c>
      <c r="B17" s="62" t="s">
        <v>46</v>
      </c>
      <c r="C17" s="30">
        <v>10485.299999999999</v>
      </c>
      <c r="D17" s="12">
        <v>7515</v>
      </c>
      <c r="E17" s="13">
        <f t="shared" si="0"/>
        <v>0.71671769048095912</v>
      </c>
      <c r="F17" s="31">
        <f t="shared" si="1"/>
        <v>4</v>
      </c>
      <c r="G17" s="40">
        <v>0</v>
      </c>
      <c r="H17" s="13">
        <f t="shared" si="2"/>
        <v>0</v>
      </c>
      <c r="I17" s="31">
        <f t="shared" si="3"/>
        <v>4</v>
      </c>
      <c r="J17" s="17">
        <v>2631</v>
      </c>
      <c r="K17" s="4"/>
      <c r="L17" s="4">
        <f t="shared" si="4"/>
        <v>2631</v>
      </c>
      <c r="M17" s="16"/>
      <c r="N17" s="50">
        <v>7952</v>
      </c>
      <c r="O17" s="4">
        <v>89</v>
      </c>
      <c r="P17" s="13">
        <f t="shared" si="5"/>
        <v>1.1192152917505031E-2</v>
      </c>
      <c r="Q17" s="31">
        <f t="shared" si="6"/>
        <v>1</v>
      </c>
      <c r="R17" s="22">
        <v>348</v>
      </c>
      <c r="S17" s="73">
        <f t="shared" si="7"/>
        <v>4.6307385229540921E-2</v>
      </c>
      <c r="T17" s="31">
        <f t="shared" si="8"/>
        <v>3</v>
      </c>
      <c r="U17" s="50">
        <v>74.33</v>
      </c>
      <c r="V17" s="14">
        <f t="shared" si="9"/>
        <v>9.8908848968729205E-3</v>
      </c>
      <c r="W17" s="31">
        <f t="shared" si="10"/>
        <v>3</v>
      </c>
      <c r="X17" s="24">
        <f t="shared" si="11"/>
        <v>3</v>
      </c>
      <c r="Y17" s="55">
        <f t="shared" si="12"/>
        <v>3</v>
      </c>
      <c r="Z17" s="17">
        <v>1</v>
      </c>
      <c r="AA17" s="16">
        <f t="shared" si="13"/>
        <v>3</v>
      </c>
      <c r="AB17" s="55">
        <f t="shared" si="14"/>
        <v>2</v>
      </c>
      <c r="AC17" s="55">
        <v>1</v>
      </c>
      <c r="AD17" s="22">
        <f t="shared" si="17"/>
        <v>1</v>
      </c>
      <c r="AE17" s="58">
        <f t="shared" si="18"/>
        <v>3</v>
      </c>
      <c r="AF17" s="17"/>
      <c r="AG17" s="4"/>
      <c r="AH17" s="4">
        <v>1</v>
      </c>
      <c r="AI17" s="4">
        <v>5</v>
      </c>
      <c r="AJ17" s="4">
        <f t="shared" si="15"/>
        <v>5</v>
      </c>
      <c r="AK17" s="96">
        <f t="shared" si="16"/>
        <v>1</v>
      </c>
    </row>
    <row r="18" spans="1:37" ht="15" x14ac:dyDescent="0.2">
      <c r="A18" s="61">
        <v>11</v>
      </c>
      <c r="B18" s="62" t="s">
        <v>47</v>
      </c>
      <c r="C18" s="30">
        <v>15990.05</v>
      </c>
      <c r="D18" s="12">
        <v>9410</v>
      </c>
      <c r="E18" s="13">
        <f t="shared" si="0"/>
        <v>0.5884909678206135</v>
      </c>
      <c r="F18" s="31">
        <f t="shared" si="1"/>
        <v>3</v>
      </c>
      <c r="G18" s="39">
        <v>707</v>
      </c>
      <c r="H18" s="13">
        <f t="shared" si="2"/>
        <v>7.5132837407013819E-2</v>
      </c>
      <c r="I18" s="31">
        <f t="shared" si="3"/>
        <v>4</v>
      </c>
      <c r="J18" s="17">
        <v>5171</v>
      </c>
      <c r="K18" s="4"/>
      <c r="L18" s="4">
        <f t="shared" si="4"/>
        <v>5171</v>
      </c>
      <c r="M18" s="16"/>
      <c r="N18" s="50">
        <v>10111</v>
      </c>
      <c r="O18" s="4">
        <v>299</v>
      </c>
      <c r="P18" s="13">
        <f t="shared" si="5"/>
        <v>2.9571753535753139E-2</v>
      </c>
      <c r="Q18" s="31">
        <f t="shared" si="6"/>
        <v>1</v>
      </c>
      <c r="R18" s="22">
        <v>402</v>
      </c>
      <c r="S18" s="73">
        <f t="shared" si="7"/>
        <v>4.2720510095642934E-2</v>
      </c>
      <c r="T18" s="31">
        <f t="shared" si="8"/>
        <v>3</v>
      </c>
      <c r="U18" s="50">
        <v>29.55</v>
      </c>
      <c r="V18" s="14">
        <f t="shared" si="9"/>
        <v>3.1402763018065888E-3</v>
      </c>
      <c r="W18" s="31">
        <f t="shared" si="10"/>
        <v>4</v>
      </c>
      <c r="X18" s="24">
        <f t="shared" si="11"/>
        <v>3</v>
      </c>
      <c r="Y18" s="55">
        <f t="shared" si="12"/>
        <v>3</v>
      </c>
      <c r="Z18" s="17">
        <v>1</v>
      </c>
      <c r="AA18" s="16">
        <f t="shared" si="13"/>
        <v>3</v>
      </c>
      <c r="AB18" s="55">
        <f t="shared" si="14"/>
        <v>2</v>
      </c>
      <c r="AC18" s="55">
        <v>2</v>
      </c>
      <c r="AD18" s="22">
        <f t="shared" si="17"/>
        <v>0</v>
      </c>
      <c r="AE18" s="57">
        <f t="shared" si="18"/>
        <v>2</v>
      </c>
      <c r="AF18" s="17"/>
      <c r="AG18" s="4"/>
      <c r="AH18" s="4">
        <v>1</v>
      </c>
      <c r="AI18" s="4">
        <v>5</v>
      </c>
      <c r="AJ18" s="4">
        <f t="shared" si="15"/>
        <v>5</v>
      </c>
      <c r="AK18" s="96">
        <f t="shared" si="16"/>
        <v>1</v>
      </c>
    </row>
    <row r="19" spans="1:37" ht="15" x14ac:dyDescent="0.2">
      <c r="A19" s="61">
        <v>12</v>
      </c>
      <c r="B19" s="62" t="s">
        <v>48</v>
      </c>
      <c r="C19" s="30">
        <v>14508.82</v>
      </c>
      <c r="D19" s="12">
        <v>11198</v>
      </c>
      <c r="E19" s="13">
        <f t="shared" si="0"/>
        <v>0.77180639087120806</v>
      </c>
      <c r="F19" s="31">
        <f t="shared" si="1"/>
        <v>4</v>
      </c>
      <c r="G19" s="39">
        <v>57</v>
      </c>
      <c r="H19" s="13">
        <f t="shared" si="2"/>
        <v>5.0901946776210037E-3</v>
      </c>
      <c r="I19" s="31">
        <f t="shared" si="3"/>
        <v>4</v>
      </c>
      <c r="J19" s="17">
        <v>3666</v>
      </c>
      <c r="K19" s="4">
        <v>2205</v>
      </c>
      <c r="L19" s="4">
        <f t="shared" si="4"/>
        <v>1461</v>
      </c>
      <c r="M19" s="16"/>
      <c r="N19" s="50">
        <v>11729</v>
      </c>
      <c r="O19" s="4">
        <v>514</v>
      </c>
      <c r="P19" s="13">
        <f t="shared" si="5"/>
        <v>4.382300281353909E-2</v>
      </c>
      <c r="Q19" s="31">
        <f t="shared" si="6"/>
        <v>2</v>
      </c>
      <c r="R19" s="22">
        <v>17</v>
      </c>
      <c r="S19" s="73">
        <f t="shared" si="7"/>
        <v>1.5181282371852117E-3</v>
      </c>
      <c r="T19" s="31">
        <f t="shared" si="8"/>
        <v>4</v>
      </c>
      <c r="U19" s="50">
        <v>8.6999999999999993</v>
      </c>
      <c r="V19" s="14">
        <f t="shared" si="9"/>
        <v>7.7692445079478476E-4</v>
      </c>
      <c r="W19" s="31">
        <f t="shared" si="10"/>
        <v>4</v>
      </c>
      <c r="X19" s="24">
        <f t="shared" si="11"/>
        <v>3.5</v>
      </c>
      <c r="Y19" s="55">
        <f t="shared" si="12"/>
        <v>4</v>
      </c>
      <c r="Z19" s="17">
        <v>1</v>
      </c>
      <c r="AA19" s="16">
        <f t="shared" si="13"/>
        <v>4</v>
      </c>
      <c r="AB19" s="55">
        <f t="shared" si="14"/>
        <v>2</v>
      </c>
      <c r="AC19" s="55">
        <v>2</v>
      </c>
      <c r="AD19" s="22">
        <f t="shared" si="17"/>
        <v>0</v>
      </c>
      <c r="AE19" s="57">
        <f t="shared" si="18"/>
        <v>2</v>
      </c>
      <c r="AF19" s="17"/>
      <c r="AG19" s="4"/>
      <c r="AH19" s="4">
        <v>1</v>
      </c>
      <c r="AI19" s="4">
        <v>5</v>
      </c>
      <c r="AJ19" s="4">
        <f t="shared" si="15"/>
        <v>5</v>
      </c>
      <c r="AK19" s="96">
        <f t="shared" si="16"/>
        <v>1</v>
      </c>
    </row>
    <row r="20" spans="1:37" ht="15" x14ac:dyDescent="0.2">
      <c r="A20" s="61">
        <v>13</v>
      </c>
      <c r="B20" s="62" t="s">
        <v>49</v>
      </c>
      <c r="C20" s="30">
        <v>4316.6400000000003</v>
      </c>
      <c r="D20" s="12">
        <v>697</v>
      </c>
      <c r="E20" s="13">
        <f t="shared" si="0"/>
        <v>0.16146817895400126</v>
      </c>
      <c r="F20" s="31">
        <f t="shared" si="1"/>
        <v>2</v>
      </c>
      <c r="G20" s="39">
        <v>59</v>
      </c>
      <c r="H20" s="13">
        <f t="shared" si="2"/>
        <v>8.4648493543758974E-2</v>
      </c>
      <c r="I20" s="31">
        <f t="shared" si="3"/>
        <v>4</v>
      </c>
      <c r="J20" s="17">
        <v>792</v>
      </c>
      <c r="K20" s="4">
        <v>403</v>
      </c>
      <c r="L20" s="4">
        <f t="shared" si="4"/>
        <v>389</v>
      </c>
      <c r="M20" s="16"/>
      <c r="N20" s="50">
        <v>792</v>
      </c>
      <c r="O20" s="4">
        <v>0</v>
      </c>
      <c r="P20" s="13">
        <f t="shared" si="5"/>
        <v>0</v>
      </c>
      <c r="Q20" s="31">
        <f t="shared" si="6"/>
        <v>1</v>
      </c>
      <c r="R20" s="22">
        <v>95</v>
      </c>
      <c r="S20" s="73">
        <f t="shared" si="7"/>
        <v>0.13629842180774748</v>
      </c>
      <c r="T20" s="31">
        <f t="shared" si="8"/>
        <v>2</v>
      </c>
      <c r="U20" s="50">
        <v>91.11</v>
      </c>
      <c r="V20" s="14">
        <f t="shared" si="9"/>
        <v>0.13071736011477761</v>
      </c>
      <c r="W20" s="31">
        <f t="shared" si="10"/>
        <v>1</v>
      </c>
      <c r="X20" s="24">
        <f t="shared" si="11"/>
        <v>2</v>
      </c>
      <c r="Y20" s="55">
        <f t="shared" si="12"/>
        <v>2</v>
      </c>
      <c r="Z20" s="17">
        <v>2</v>
      </c>
      <c r="AA20" s="16">
        <f t="shared" si="13"/>
        <v>4</v>
      </c>
      <c r="AB20" s="55">
        <f t="shared" si="14"/>
        <v>2</v>
      </c>
      <c r="AC20" s="55">
        <v>1</v>
      </c>
      <c r="AD20" s="22">
        <f t="shared" si="17"/>
        <v>1</v>
      </c>
      <c r="AE20" s="58">
        <f t="shared" si="18"/>
        <v>3</v>
      </c>
      <c r="AF20" s="17"/>
      <c r="AG20" s="4"/>
      <c r="AH20" s="4">
        <v>1</v>
      </c>
      <c r="AI20" s="4">
        <v>5</v>
      </c>
      <c r="AJ20" s="4">
        <f t="shared" si="15"/>
        <v>5</v>
      </c>
      <c r="AK20" s="96">
        <f t="shared" si="16"/>
        <v>1</v>
      </c>
    </row>
    <row r="21" spans="1:37" ht="15" x14ac:dyDescent="0.2">
      <c r="A21" s="61">
        <v>14</v>
      </c>
      <c r="B21" s="62" t="s">
        <v>50</v>
      </c>
      <c r="C21" s="30">
        <v>9427.44</v>
      </c>
      <c r="D21" s="12">
        <v>5159</v>
      </c>
      <c r="E21" s="13">
        <f t="shared" si="0"/>
        <v>0.5472323345468123</v>
      </c>
      <c r="F21" s="31">
        <f t="shared" si="1"/>
        <v>3</v>
      </c>
      <c r="G21" s="39">
        <v>532</v>
      </c>
      <c r="H21" s="13">
        <f t="shared" si="2"/>
        <v>0.10312075983717775</v>
      </c>
      <c r="I21" s="31">
        <f t="shared" si="3"/>
        <v>3</v>
      </c>
      <c r="J21" s="17">
        <v>3792</v>
      </c>
      <c r="K21" s="4">
        <v>2832</v>
      </c>
      <c r="L21" s="4">
        <f t="shared" si="4"/>
        <v>960</v>
      </c>
      <c r="M21" s="16"/>
      <c r="N21" s="50">
        <v>5692</v>
      </c>
      <c r="O21" s="4">
        <v>329</v>
      </c>
      <c r="P21" s="13">
        <f t="shared" si="5"/>
        <v>5.7800421644413215E-2</v>
      </c>
      <c r="Q21" s="31">
        <f t="shared" si="6"/>
        <v>2</v>
      </c>
      <c r="R21" s="22">
        <v>204</v>
      </c>
      <c r="S21" s="73">
        <f t="shared" si="7"/>
        <v>3.9542547005233575E-2</v>
      </c>
      <c r="T21" s="31">
        <f t="shared" si="8"/>
        <v>3</v>
      </c>
      <c r="U21" s="50">
        <v>34.44</v>
      </c>
      <c r="V21" s="14">
        <f t="shared" si="9"/>
        <v>6.675712347354138E-3</v>
      </c>
      <c r="W21" s="31">
        <f t="shared" si="10"/>
        <v>4</v>
      </c>
      <c r="X21" s="24">
        <f t="shared" si="11"/>
        <v>3</v>
      </c>
      <c r="Y21" s="55">
        <f t="shared" si="12"/>
        <v>3</v>
      </c>
      <c r="Z21" s="17">
        <v>2</v>
      </c>
      <c r="AA21" s="16">
        <f t="shared" si="13"/>
        <v>6</v>
      </c>
      <c r="AB21" s="55">
        <f t="shared" si="14"/>
        <v>3</v>
      </c>
      <c r="AC21" s="55">
        <v>2</v>
      </c>
      <c r="AD21" s="22">
        <f t="shared" si="17"/>
        <v>1</v>
      </c>
      <c r="AE21" s="58">
        <f t="shared" si="18"/>
        <v>3</v>
      </c>
      <c r="AF21" s="17"/>
      <c r="AG21" s="4"/>
      <c r="AH21" s="4">
        <v>1</v>
      </c>
      <c r="AI21" s="4">
        <v>5</v>
      </c>
      <c r="AJ21" s="4">
        <f t="shared" si="15"/>
        <v>5</v>
      </c>
      <c r="AK21" s="96">
        <f t="shared" si="16"/>
        <v>1</v>
      </c>
    </row>
    <row r="22" spans="1:37" ht="15" x14ac:dyDescent="0.2">
      <c r="A22" s="61">
        <v>15</v>
      </c>
      <c r="B22" s="62" t="s">
        <v>51</v>
      </c>
      <c r="C22" s="30">
        <v>4712.68</v>
      </c>
      <c r="D22" s="12">
        <v>2838</v>
      </c>
      <c r="E22" s="13">
        <f t="shared" si="0"/>
        <v>0.60220511471179872</v>
      </c>
      <c r="F22" s="31">
        <f t="shared" si="1"/>
        <v>4</v>
      </c>
      <c r="G22" s="39">
        <v>40</v>
      </c>
      <c r="H22" s="13">
        <f t="shared" si="2"/>
        <v>1.4094432699083862E-2</v>
      </c>
      <c r="I22" s="31">
        <f t="shared" si="3"/>
        <v>4</v>
      </c>
      <c r="J22" s="17">
        <v>1857</v>
      </c>
      <c r="K22" s="4">
        <v>977</v>
      </c>
      <c r="L22" s="4">
        <f t="shared" si="4"/>
        <v>880</v>
      </c>
      <c r="M22" s="16"/>
      <c r="N22" s="50">
        <v>3078</v>
      </c>
      <c r="O22" s="4">
        <v>27</v>
      </c>
      <c r="P22" s="13">
        <f t="shared" si="5"/>
        <v>8.771929824561403E-3</v>
      </c>
      <c r="Q22" s="31">
        <f t="shared" si="6"/>
        <v>1</v>
      </c>
      <c r="R22" s="22">
        <v>213</v>
      </c>
      <c r="S22" s="73">
        <f t="shared" si="7"/>
        <v>7.5052854122621568E-2</v>
      </c>
      <c r="T22" s="31">
        <f t="shared" si="8"/>
        <v>2</v>
      </c>
      <c r="U22" s="50">
        <v>62</v>
      </c>
      <c r="V22" s="14">
        <f t="shared" si="9"/>
        <v>2.1846370683579985E-2</v>
      </c>
      <c r="W22" s="31">
        <f t="shared" si="10"/>
        <v>2</v>
      </c>
      <c r="X22" s="24">
        <f t="shared" si="11"/>
        <v>2.75</v>
      </c>
      <c r="Y22" s="55">
        <f t="shared" si="12"/>
        <v>3</v>
      </c>
      <c r="Z22" s="17">
        <v>2</v>
      </c>
      <c r="AA22" s="16">
        <f t="shared" si="13"/>
        <v>6</v>
      </c>
      <c r="AB22" s="55">
        <f t="shared" si="14"/>
        <v>3</v>
      </c>
      <c r="AC22" s="55">
        <v>2</v>
      </c>
      <c r="AD22" s="22">
        <f t="shared" si="17"/>
        <v>1</v>
      </c>
      <c r="AE22" s="58">
        <f t="shared" si="18"/>
        <v>3</v>
      </c>
      <c r="AF22" s="17"/>
      <c r="AG22" s="4"/>
      <c r="AH22" s="4">
        <v>1</v>
      </c>
      <c r="AI22" s="4">
        <v>5</v>
      </c>
      <c r="AJ22" s="4">
        <f t="shared" si="15"/>
        <v>5</v>
      </c>
      <c r="AK22" s="96">
        <f t="shared" si="16"/>
        <v>1</v>
      </c>
    </row>
    <row r="23" spans="1:37" ht="15" x14ac:dyDescent="0.2">
      <c r="A23" s="61">
        <v>16</v>
      </c>
      <c r="B23" s="62" t="s">
        <v>52</v>
      </c>
      <c r="C23" s="30">
        <v>18653.759999999998</v>
      </c>
      <c r="D23" s="12">
        <v>6494</v>
      </c>
      <c r="E23" s="13">
        <f t="shared" si="0"/>
        <v>0.34813356663750367</v>
      </c>
      <c r="F23" s="31">
        <f t="shared" si="1"/>
        <v>2</v>
      </c>
      <c r="G23" s="39">
        <v>1390</v>
      </c>
      <c r="H23" s="13">
        <f t="shared" si="2"/>
        <v>0.2140437326763166</v>
      </c>
      <c r="I23" s="31">
        <f t="shared" si="3"/>
        <v>2</v>
      </c>
      <c r="J23" s="17">
        <v>3420</v>
      </c>
      <c r="K23" s="4">
        <v>2334</v>
      </c>
      <c r="L23" s="4">
        <f t="shared" si="4"/>
        <v>1086</v>
      </c>
      <c r="M23" s="16"/>
      <c r="N23" s="50">
        <v>6984</v>
      </c>
      <c r="O23" s="4">
        <v>173</v>
      </c>
      <c r="P23" s="13">
        <f t="shared" si="5"/>
        <v>2.47709049255441E-2</v>
      </c>
      <c r="Q23" s="31">
        <f t="shared" si="6"/>
        <v>1</v>
      </c>
      <c r="R23" s="22">
        <v>317</v>
      </c>
      <c r="S23" s="73">
        <f t="shared" si="7"/>
        <v>4.8814290113951338E-2</v>
      </c>
      <c r="T23" s="31">
        <f t="shared" si="8"/>
        <v>3</v>
      </c>
      <c r="U23" s="50">
        <v>52.62</v>
      </c>
      <c r="V23" s="14">
        <f t="shared" si="9"/>
        <v>8.102864182322143E-3</v>
      </c>
      <c r="W23" s="31">
        <f t="shared" si="10"/>
        <v>3</v>
      </c>
      <c r="X23" s="24">
        <f t="shared" si="11"/>
        <v>2</v>
      </c>
      <c r="Y23" s="55">
        <f t="shared" si="12"/>
        <v>2</v>
      </c>
      <c r="Z23" s="17">
        <v>3</v>
      </c>
      <c r="AA23" s="16">
        <f t="shared" si="13"/>
        <v>6</v>
      </c>
      <c r="AB23" s="55">
        <f t="shared" si="14"/>
        <v>3</v>
      </c>
      <c r="AC23" s="55">
        <v>2</v>
      </c>
      <c r="AD23" s="22">
        <f t="shared" si="17"/>
        <v>1</v>
      </c>
      <c r="AE23" s="58">
        <f t="shared" si="18"/>
        <v>3</v>
      </c>
      <c r="AF23" s="17"/>
      <c r="AG23" s="4"/>
      <c r="AH23" s="4">
        <v>1</v>
      </c>
      <c r="AI23" s="4">
        <v>5</v>
      </c>
      <c r="AJ23" s="4">
        <f t="shared" si="15"/>
        <v>5</v>
      </c>
      <c r="AK23" s="96">
        <f t="shared" si="16"/>
        <v>1</v>
      </c>
    </row>
    <row r="24" spans="1:37" ht="15" x14ac:dyDescent="0.2">
      <c r="A24" s="61">
        <v>17</v>
      </c>
      <c r="B24" s="62" t="s">
        <v>53</v>
      </c>
      <c r="C24" s="30">
        <v>10455.64</v>
      </c>
      <c r="D24" s="12">
        <v>6539</v>
      </c>
      <c r="E24" s="13">
        <f t="shared" si="0"/>
        <v>0.62540408812851245</v>
      </c>
      <c r="F24" s="31">
        <f t="shared" si="1"/>
        <v>4</v>
      </c>
      <c r="G24" s="39">
        <v>803</v>
      </c>
      <c r="H24" s="13">
        <f t="shared" si="2"/>
        <v>0.1228016516286894</v>
      </c>
      <c r="I24" s="31">
        <f t="shared" si="3"/>
        <v>3</v>
      </c>
      <c r="J24" s="17">
        <v>3648</v>
      </c>
      <c r="K24" s="4">
        <v>2005</v>
      </c>
      <c r="L24" s="4">
        <f t="shared" si="4"/>
        <v>1643</v>
      </c>
      <c r="M24" s="16"/>
      <c r="N24" s="50">
        <v>7018</v>
      </c>
      <c r="O24" s="4">
        <v>433</v>
      </c>
      <c r="P24" s="13">
        <f t="shared" si="5"/>
        <v>6.1698489598176122E-2</v>
      </c>
      <c r="Q24" s="31">
        <f t="shared" si="6"/>
        <v>2</v>
      </c>
      <c r="R24" s="22">
        <v>46</v>
      </c>
      <c r="S24" s="73">
        <f t="shared" si="7"/>
        <v>7.0347147881939139E-3</v>
      </c>
      <c r="T24" s="31">
        <f t="shared" si="8"/>
        <v>4</v>
      </c>
      <c r="U24" s="50">
        <v>17.149999999999999</v>
      </c>
      <c r="V24" s="14">
        <f t="shared" si="9"/>
        <v>2.6227251873375134E-3</v>
      </c>
      <c r="W24" s="31">
        <f t="shared" si="10"/>
        <v>4</v>
      </c>
      <c r="X24" s="24">
        <f t="shared" si="11"/>
        <v>3.25</v>
      </c>
      <c r="Y24" s="55">
        <f t="shared" si="12"/>
        <v>3</v>
      </c>
      <c r="Z24" s="17">
        <v>2</v>
      </c>
      <c r="AA24" s="16">
        <f t="shared" si="13"/>
        <v>6</v>
      </c>
      <c r="AB24" s="55">
        <f t="shared" si="14"/>
        <v>3</v>
      </c>
      <c r="AC24" s="55">
        <v>2</v>
      </c>
      <c r="AD24" s="22">
        <f t="shared" si="17"/>
        <v>1</v>
      </c>
      <c r="AE24" s="58">
        <f t="shared" si="18"/>
        <v>3</v>
      </c>
      <c r="AF24" s="17"/>
      <c r="AG24" s="4"/>
      <c r="AH24" s="4">
        <v>1</v>
      </c>
      <c r="AI24" s="4">
        <v>5</v>
      </c>
      <c r="AJ24" s="4">
        <f t="shared" si="15"/>
        <v>5</v>
      </c>
      <c r="AK24" s="96">
        <f t="shared" si="16"/>
        <v>1</v>
      </c>
    </row>
    <row r="25" spans="1:37" ht="15" x14ac:dyDescent="0.2">
      <c r="A25" s="61">
        <v>18</v>
      </c>
      <c r="B25" s="62" t="s">
        <v>54</v>
      </c>
      <c r="C25" s="30">
        <v>6666.25</v>
      </c>
      <c r="D25" s="12">
        <v>3972</v>
      </c>
      <c r="E25" s="13">
        <f t="shared" si="0"/>
        <v>0.59583723982748926</v>
      </c>
      <c r="F25" s="31">
        <f t="shared" si="1"/>
        <v>3</v>
      </c>
      <c r="G25" s="39">
        <v>231</v>
      </c>
      <c r="H25" s="13">
        <f t="shared" si="2"/>
        <v>5.8157099697885198E-2</v>
      </c>
      <c r="I25" s="31">
        <f t="shared" si="3"/>
        <v>4</v>
      </c>
      <c r="J25" s="17">
        <v>2043</v>
      </c>
      <c r="K25" s="4">
        <v>1129</v>
      </c>
      <c r="L25" s="4">
        <f t="shared" si="4"/>
        <v>914</v>
      </c>
      <c r="M25" s="16"/>
      <c r="N25" s="50">
        <v>4289</v>
      </c>
      <c r="O25" s="4">
        <v>198</v>
      </c>
      <c r="P25" s="13">
        <f t="shared" si="5"/>
        <v>4.6164607134530196E-2</v>
      </c>
      <c r="Q25" s="31">
        <f t="shared" si="6"/>
        <v>2</v>
      </c>
      <c r="R25" s="22">
        <v>119</v>
      </c>
      <c r="S25" s="73">
        <f t="shared" si="7"/>
        <v>2.9959718026183284E-2</v>
      </c>
      <c r="T25" s="31">
        <f t="shared" si="8"/>
        <v>4</v>
      </c>
      <c r="U25" s="50">
        <v>8.31</v>
      </c>
      <c r="V25" s="14">
        <f t="shared" si="9"/>
        <v>2.0921450151057401E-3</v>
      </c>
      <c r="W25" s="31">
        <f t="shared" si="10"/>
        <v>4</v>
      </c>
      <c r="X25" s="24">
        <f t="shared" si="11"/>
        <v>3.25</v>
      </c>
      <c r="Y25" s="55">
        <f t="shared" si="12"/>
        <v>3</v>
      </c>
      <c r="Z25" s="17">
        <v>2</v>
      </c>
      <c r="AA25" s="16">
        <f t="shared" si="13"/>
        <v>6</v>
      </c>
      <c r="AB25" s="55">
        <f t="shared" si="14"/>
        <v>3</v>
      </c>
      <c r="AC25" s="55">
        <v>1</v>
      </c>
      <c r="AD25" s="22">
        <f t="shared" si="17"/>
        <v>2</v>
      </c>
      <c r="AE25" s="59">
        <f t="shared" si="18"/>
        <v>4</v>
      </c>
      <c r="AF25" s="17"/>
      <c r="AG25" s="4"/>
      <c r="AH25" s="4">
        <v>1</v>
      </c>
      <c r="AI25" s="4">
        <v>5</v>
      </c>
      <c r="AJ25" s="4">
        <f t="shared" si="15"/>
        <v>5</v>
      </c>
      <c r="AK25" s="96">
        <f t="shared" si="16"/>
        <v>1</v>
      </c>
    </row>
    <row r="26" spans="1:37" ht="15" x14ac:dyDescent="0.2">
      <c r="A26" s="61">
        <v>19</v>
      </c>
      <c r="B26" s="62" t="s">
        <v>55</v>
      </c>
      <c r="C26" s="30">
        <v>12234.14</v>
      </c>
      <c r="D26" s="12">
        <v>10221</v>
      </c>
      <c r="E26" s="13">
        <f t="shared" si="0"/>
        <v>0.83544899764102754</v>
      </c>
      <c r="F26" s="31">
        <f t="shared" si="1"/>
        <v>4</v>
      </c>
      <c r="G26" s="39">
        <v>103</v>
      </c>
      <c r="H26" s="13">
        <f t="shared" si="2"/>
        <v>1.0077291850112514E-2</v>
      </c>
      <c r="I26" s="31">
        <f t="shared" si="3"/>
        <v>4</v>
      </c>
      <c r="J26" s="17">
        <v>2427</v>
      </c>
      <c r="K26" s="4">
        <v>900</v>
      </c>
      <c r="L26" s="4">
        <f t="shared" si="4"/>
        <v>1527</v>
      </c>
      <c r="M26" s="16"/>
      <c r="N26" s="50">
        <v>10618</v>
      </c>
      <c r="O26" s="4">
        <v>269</v>
      </c>
      <c r="P26" s="13">
        <f t="shared" si="5"/>
        <v>2.533433791674515E-2</v>
      </c>
      <c r="Q26" s="31">
        <f t="shared" si="6"/>
        <v>1</v>
      </c>
      <c r="R26" s="22">
        <v>128</v>
      </c>
      <c r="S26" s="73">
        <f t="shared" si="7"/>
        <v>1.252323647392623E-2</v>
      </c>
      <c r="T26" s="31">
        <f t="shared" si="8"/>
        <v>4</v>
      </c>
      <c r="U26" s="50">
        <v>87.39</v>
      </c>
      <c r="V26" s="14">
        <f t="shared" si="9"/>
        <v>8.5500440270032292E-3</v>
      </c>
      <c r="W26" s="31">
        <f t="shared" si="10"/>
        <v>3</v>
      </c>
      <c r="X26" s="24">
        <f t="shared" si="11"/>
        <v>3</v>
      </c>
      <c r="Y26" s="55">
        <f t="shared" si="12"/>
        <v>3</v>
      </c>
      <c r="Z26" s="17">
        <v>1</v>
      </c>
      <c r="AA26" s="16">
        <f t="shared" si="13"/>
        <v>3</v>
      </c>
      <c r="AB26" s="55">
        <f t="shared" si="14"/>
        <v>2</v>
      </c>
      <c r="AC26" s="55">
        <v>2</v>
      </c>
      <c r="AD26" s="22">
        <f t="shared" si="17"/>
        <v>0</v>
      </c>
      <c r="AE26" s="57">
        <f t="shared" si="18"/>
        <v>2</v>
      </c>
      <c r="AF26" s="17"/>
      <c r="AG26" s="4"/>
      <c r="AH26" s="4">
        <v>1</v>
      </c>
      <c r="AI26" s="4">
        <v>5</v>
      </c>
      <c r="AJ26" s="4">
        <f t="shared" si="15"/>
        <v>5</v>
      </c>
      <c r="AK26" s="96">
        <f t="shared" si="16"/>
        <v>1</v>
      </c>
    </row>
    <row r="27" spans="1:37" ht="15" x14ac:dyDescent="0.2">
      <c r="A27" s="61">
        <v>20</v>
      </c>
      <c r="B27" s="62" t="s">
        <v>56</v>
      </c>
      <c r="C27" s="30">
        <v>5787.57</v>
      </c>
      <c r="D27" s="12">
        <v>2818</v>
      </c>
      <c r="E27" s="13">
        <f t="shared" si="0"/>
        <v>0.48690555794573548</v>
      </c>
      <c r="F27" s="31">
        <f t="shared" si="1"/>
        <v>3</v>
      </c>
      <c r="G27" s="39">
        <v>1360</v>
      </c>
      <c r="H27" s="13">
        <f t="shared" si="2"/>
        <v>0.48261178140525196</v>
      </c>
      <c r="I27" s="31">
        <f t="shared" si="3"/>
        <v>1</v>
      </c>
      <c r="J27" s="17">
        <v>1938</v>
      </c>
      <c r="K27" s="4">
        <v>1497</v>
      </c>
      <c r="L27" s="4">
        <f t="shared" si="4"/>
        <v>441</v>
      </c>
      <c r="M27" s="16"/>
      <c r="N27" s="50">
        <v>3072</v>
      </c>
      <c r="O27" s="4">
        <v>224</v>
      </c>
      <c r="P27" s="13">
        <f t="shared" si="5"/>
        <v>7.2916666666666671E-2</v>
      </c>
      <c r="Q27" s="31">
        <f t="shared" si="6"/>
        <v>3</v>
      </c>
      <c r="R27" s="22">
        <v>30</v>
      </c>
      <c r="S27" s="73">
        <f t="shared" si="7"/>
        <v>1.0645848119233499E-2</v>
      </c>
      <c r="T27" s="31">
        <f t="shared" si="8"/>
        <v>4</v>
      </c>
      <c r="U27" s="50">
        <v>19.510000000000002</v>
      </c>
      <c r="V27" s="14">
        <f t="shared" si="9"/>
        <v>6.9233498935415191E-3</v>
      </c>
      <c r="W27" s="31">
        <f t="shared" si="10"/>
        <v>4</v>
      </c>
      <c r="X27" s="24">
        <f t="shared" si="11"/>
        <v>2.75</v>
      </c>
      <c r="Y27" s="55">
        <f t="shared" si="12"/>
        <v>3</v>
      </c>
      <c r="Z27" s="17">
        <v>1</v>
      </c>
      <c r="AA27" s="16">
        <f t="shared" si="13"/>
        <v>3</v>
      </c>
      <c r="AB27" s="55">
        <f t="shared" si="14"/>
        <v>2</v>
      </c>
      <c r="AC27" s="55">
        <v>1</v>
      </c>
      <c r="AD27" s="22">
        <f t="shared" si="17"/>
        <v>1</v>
      </c>
      <c r="AE27" s="58">
        <f t="shared" si="18"/>
        <v>3</v>
      </c>
      <c r="AF27" s="17"/>
      <c r="AG27" s="4"/>
      <c r="AH27" s="4">
        <v>1</v>
      </c>
      <c r="AI27" s="4">
        <v>5</v>
      </c>
      <c r="AJ27" s="4">
        <f t="shared" si="15"/>
        <v>5</v>
      </c>
      <c r="AK27" s="96">
        <f t="shared" si="16"/>
        <v>1</v>
      </c>
    </row>
    <row r="28" spans="1:37" ht="15" x14ac:dyDescent="0.2">
      <c r="A28" s="61">
        <v>21</v>
      </c>
      <c r="B28" s="62" t="s">
        <v>57</v>
      </c>
      <c r="C28" s="30">
        <v>11054.75</v>
      </c>
      <c r="D28" s="12">
        <v>6014</v>
      </c>
      <c r="E28" s="13">
        <f t="shared" si="0"/>
        <v>0.5440195391121464</v>
      </c>
      <c r="F28" s="31">
        <f t="shared" si="1"/>
        <v>3</v>
      </c>
      <c r="G28" s="39">
        <v>576</v>
      </c>
      <c r="H28" s="13">
        <f t="shared" si="2"/>
        <v>9.5776521449950122E-2</v>
      </c>
      <c r="I28" s="31">
        <f t="shared" si="3"/>
        <v>4</v>
      </c>
      <c r="J28" s="17">
        <v>2568</v>
      </c>
      <c r="K28" s="4">
        <v>1767</v>
      </c>
      <c r="L28" s="4">
        <f t="shared" si="4"/>
        <v>801</v>
      </c>
      <c r="M28" s="16"/>
      <c r="N28" s="50">
        <v>6398</v>
      </c>
      <c r="O28" s="4">
        <v>153</v>
      </c>
      <c r="P28" s="13">
        <f t="shared" si="5"/>
        <v>2.3913723038449516E-2</v>
      </c>
      <c r="Q28" s="31">
        <f t="shared" si="6"/>
        <v>1</v>
      </c>
      <c r="R28" s="22">
        <v>231</v>
      </c>
      <c r="S28" s="73">
        <f t="shared" si="7"/>
        <v>3.8410375789823745E-2</v>
      </c>
      <c r="T28" s="31">
        <f t="shared" si="8"/>
        <v>3</v>
      </c>
      <c r="U28" s="50">
        <v>116.42</v>
      </c>
      <c r="V28" s="14">
        <f t="shared" si="9"/>
        <v>1.9358164283338877E-2</v>
      </c>
      <c r="W28" s="31">
        <f t="shared" si="10"/>
        <v>2</v>
      </c>
      <c r="X28" s="24">
        <f t="shared" si="11"/>
        <v>2.5</v>
      </c>
      <c r="Y28" s="55">
        <f t="shared" si="12"/>
        <v>3</v>
      </c>
      <c r="Z28" s="17">
        <v>2</v>
      </c>
      <c r="AA28" s="16">
        <f t="shared" si="13"/>
        <v>6</v>
      </c>
      <c r="AB28" s="55">
        <f t="shared" si="14"/>
        <v>3</v>
      </c>
      <c r="AC28" s="55">
        <v>1</v>
      </c>
      <c r="AD28" s="22">
        <f t="shared" si="17"/>
        <v>2</v>
      </c>
      <c r="AE28" s="59">
        <f t="shared" si="18"/>
        <v>4</v>
      </c>
      <c r="AF28" s="17"/>
      <c r="AG28" s="4"/>
      <c r="AH28" s="4">
        <v>1</v>
      </c>
      <c r="AI28" s="4">
        <v>5</v>
      </c>
      <c r="AJ28" s="4">
        <f t="shared" si="15"/>
        <v>5</v>
      </c>
      <c r="AK28" s="96">
        <f t="shared" si="16"/>
        <v>1</v>
      </c>
    </row>
    <row r="29" spans="1:37" ht="15" x14ac:dyDescent="0.2">
      <c r="A29" s="61">
        <v>22</v>
      </c>
      <c r="B29" s="62" t="s">
        <v>58</v>
      </c>
      <c r="C29" s="30">
        <v>10929.79</v>
      </c>
      <c r="D29" s="12">
        <v>3899</v>
      </c>
      <c r="E29" s="13">
        <f t="shared" si="0"/>
        <v>0.35673146510591691</v>
      </c>
      <c r="F29" s="31">
        <f t="shared" si="1"/>
        <v>2</v>
      </c>
      <c r="G29" s="39">
        <v>1118</v>
      </c>
      <c r="H29" s="13">
        <f t="shared" si="2"/>
        <v>0.28674018979225441</v>
      </c>
      <c r="I29" s="31">
        <f t="shared" si="3"/>
        <v>2</v>
      </c>
      <c r="J29" s="17">
        <v>3476</v>
      </c>
      <c r="K29" s="4">
        <v>1687</v>
      </c>
      <c r="L29" s="4">
        <f t="shared" si="4"/>
        <v>1789</v>
      </c>
      <c r="M29" s="16"/>
      <c r="N29" s="50">
        <v>4312</v>
      </c>
      <c r="O29" s="4">
        <v>34</v>
      </c>
      <c r="P29" s="13">
        <f t="shared" si="5"/>
        <v>7.8849721706864568E-3</v>
      </c>
      <c r="Q29" s="31">
        <f t="shared" si="6"/>
        <v>1</v>
      </c>
      <c r="R29" s="22">
        <v>379</v>
      </c>
      <c r="S29" s="73">
        <f t="shared" si="7"/>
        <v>9.7204411387535272E-2</v>
      </c>
      <c r="T29" s="31">
        <f t="shared" si="8"/>
        <v>2</v>
      </c>
      <c r="U29" s="50">
        <v>45.89</v>
      </c>
      <c r="V29" s="14">
        <f t="shared" si="9"/>
        <v>1.1769684534496025E-2</v>
      </c>
      <c r="W29" s="31">
        <f t="shared" si="10"/>
        <v>3</v>
      </c>
      <c r="X29" s="24">
        <f t="shared" si="11"/>
        <v>2</v>
      </c>
      <c r="Y29" s="55">
        <f t="shared" si="12"/>
        <v>2</v>
      </c>
      <c r="Z29" s="17">
        <v>2</v>
      </c>
      <c r="AA29" s="16">
        <f t="shared" si="13"/>
        <v>4</v>
      </c>
      <c r="AB29" s="55">
        <f t="shared" si="14"/>
        <v>2</v>
      </c>
      <c r="AC29" s="55">
        <v>2</v>
      </c>
      <c r="AD29" s="22">
        <f t="shared" si="17"/>
        <v>0</v>
      </c>
      <c r="AE29" s="57">
        <f t="shared" si="18"/>
        <v>2</v>
      </c>
      <c r="AF29" s="17"/>
      <c r="AG29" s="4"/>
      <c r="AH29" s="4">
        <v>1</v>
      </c>
      <c r="AI29" s="4">
        <v>5</v>
      </c>
      <c r="AJ29" s="4">
        <f t="shared" si="15"/>
        <v>5</v>
      </c>
      <c r="AK29" s="96">
        <f t="shared" si="16"/>
        <v>1</v>
      </c>
    </row>
    <row r="30" spans="1:37" ht="15" x14ac:dyDescent="0.2">
      <c r="A30" s="61">
        <v>23</v>
      </c>
      <c r="B30" s="62" t="s">
        <v>59</v>
      </c>
      <c r="C30" s="30">
        <v>8797.7000000000007</v>
      </c>
      <c r="D30" s="12">
        <v>3859</v>
      </c>
      <c r="E30" s="13">
        <f t="shared" si="0"/>
        <v>0.43863737113109103</v>
      </c>
      <c r="F30" s="31">
        <f t="shared" si="1"/>
        <v>3</v>
      </c>
      <c r="G30" s="39">
        <v>1320</v>
      </c>
      <c r="H30" s="13">
        <f t="shared" si="2"/>
        <v>0.34205752785695775</v>
      </c>
      <c r="I30" s="31">
        <f t="shared" si="3"/>
        <v>2</v>
      </c>
      <c r="J30" s="17">
        <v>3328</v>
      </c>
      <c r="K30" s="4">
        <v>2154</v>
      </c>
      <c r="L30" s="4">
        <f t="shared" si="4"/>
        <v>1174</v>
      </c>
      <c r="M30" s="16"/>
      <c r="N30" s="50">
        <v>4291</v>
      </c>
      <c r="O30" s="4">
        <v>286</v>
      </c>
      <c r="P30" s="13">
        <f t="shared" si="5"/>
        <v>6.6651130272663714E-2</v>
      </c>
      <c r="Q30" s="31">
        <f t="shared" si="6"/>
        <v>2</v>
      </c>
      <c r="R30" s="22">
        <v>146</v>
      </c>
      <c r="S30" s="73">
        <f t="shared" si="7"/>
        <v>3.7833635656905937E-2</v>
      </c>
      <c r="T30" s="31">
        <f t="shared" si="8"/>
        <v>3</v>
      </c>
      <c r="U30" s="50">
        <v>23.9</v>
      </c>
      <c r="V30" s="14">
        <f t="shared" si="9"/>
        <v>6.1933143301373412E-3</v>
      </c>
      <c r="W30" s="31">
        <f t="shared" si="10"/>
        <v>4</v>
      </c>
      <c r="X30" s="24">
        <f t="shared" si="11"/>
        <v>2.75</v>
      </c>
      <c r="Y30" s="55">
        <f t="shared" si="12"/>
        <v>3</v>
      </c>
      <c r="Z30" s="17">
        <v>2</v>
      </c>
      <c r="AA30" s="16">
        <f t="shared" si="13"/>
        <v>6</v>
      </c>
      <c r="AB30" s="55">
        <f t="shared" si="14"/>
        <v>3</v>
      </c>
      <c r="AC30" s="55">
        <v>1</v>
      </c>
      <c r="AD30" s="22">
        <f t="shared" si="17"/>
        <v>2</v>
      </c>
      <c r="AE30" s="59">
        <f t="shared" si="18"/>
        <v>4</v>
      </c>
      <c r="AF30" s="17"/>
      <c r="AG30" s="4"/>
      <c r="AH30" s="4">
        <v>1</v>
      </c>
      <c r="AI30" s="4">
        <v>5</v>
      </c>
      <c r="AJ30" s="4">
        <f t="shared" si="15"/>
        <v>5</v>
      </c>
      <c r="AK30" s="96">
        <f t="shared" si="16"/>
        <v>1</v>
      </c>
    </row>
    <row r="31" spans="1:37" ht="15" x14ac:dyDescent="0.2">
      <c r="A31" s="61">
        <v>24</v>
      </c>
      <c r="B31" s="62" t="s">
        <v>60</v>
      </c>
      <c r="C31" s="30">
        <v>8600.08</v>
      </c>
      <c r="D31" s="12">
        <v>4281</v>
      </c>
      <c r="E31" s="13">
        <f t="shared" si="0"/>
        <v>0.49778606710635248</v>
      </c>
      <c r="F31" s="31">
        <f t="shared" si="1"/>
        <v>3</v>
      </c>
      <c r="G31" s="39">
        <v>150</v>
      </c>
      <c r="H31" s="13">
        <f t="shared" si="2"/>
        <v>3.5038542396636299E-2</v>
      </c>
      <c r="I31" s="31">
        <f t="shared" si="3"/>
        <v>4</v>
      </c>
      <c r="J31" s="17">
        <v>3799</v>
      </c>
      <c r="K31" s="4">
        <v>3195</v>
      </c>
      <c r="L31" s="4">
        <f t="shared" si="4"/>
        <v>604</v>
      </c>
      <c r="M31" s="16"/>
      <c r="N31" s="50">
        <v>4761</v>
      </c>
      <c r="O31" s="4">
        <v>252</v>
      </c>
      <c r="P31" s="13">
        <f t="shared" si="5"/>
        <v>5.2930056710775046E-2</v>
      </c>
      <c r="Q31" s="31">
        <f t="shared" si="6"/>
        <v>2</v>
      </c>
      <c r="R31" s="22">
        <v>228</v>
      </c>
      <c r="S31" s="73">
        <f t="shared" si="7"/>
        <v>5.3258584442887176E-2</v>
      </c>
      <c r="T31" s="31">
        <f t="shared" si="8"/>
        <v>2</v>
      </c>
      <c r="U31" s="50">
        <v>100.55</v>
      </c>
      <c r="V31" s="14">
        <f t="shared" si="9"/>
        <v>2.3487502919878531E-2</v>
      </c>
      <c r="W31" s="31">
        <f t="shared" si="10"/>
        <v>2</v>
      </c>
      <c r="X31" s="24">
        <f t="shared" si="11"/>
        <v>2.75</v>
      </c>
      <c r="Y31" s="55">
        <f t="shared" si="12"/>
        <v>3</v>
      </c>
      <c r="Z31" s="17">
        <v>2</v>
      </c>
      <c r="AA31" s="16">
        <f t="shared" si="13"/>
        <v>6</v>
      </c>
      <c r="AB31" s="55">
        <f t="shared" si="14"/>
        <v>3</v>
      </c>
      <c r="AC31" s="55">
        <v>2</v>
      </c>
      <c r="AD31" s="22">
        <f t="shared" si="17"/>
        <v>1</v>
      </c>
      <c r="AE31" s="58">
        <f t="shared" si="18"/>
        <v>3</v>
      </c>
      <c r="AF31" s="17"/>
      <c r="AG31" s="4"/>
      <c r="AH31" s="4">
        <v>1</v>
      </c>
      <c r="AI31" s="4">
        <v>5</v>
      </c>
      <c r="AJ31" s="4">
        <f t="shared" si="15"/>
        <v>5</v>
      </c>
      <c r="AK31" s="96">
        <f t="shared" si="16"/>
        <v>1</v>
      </c>
    </row>
    <row r="32" spans="1:37" ht="15" x14ac:dyDescent="0.2">
      <c r="A32" s="61">
        <v>25</v>
      </c>
      <c r="B32" s="62" t="s">
        <v>61</v>
      </c>
      <c r="C32" s="30">
        <v>3738.95</v>
      </c>
      <c r="D32" s="12">
        <v>686</v>
      </c>
      <c r="E32" s="13">
        <f t="shared" si="0"/>
        <v>0.1834739699648297</v>
      </c>
      <c r="F32" s="31">
        <f t="shared" si="1"/>
        <v>2</v>
      </c>
      <c r="G32" s="39">
        <v>285</v>
      </c>
      <c r="H32" s="13">
        <f t="shared" si="2"/>
        <v>0.41545189504373176</v>
      </c>
      <c r="I32" s="31">
        <f t="shared" si="3"/>
        <v>1</v>
      </c>
      <c r="J32" s="17">
        <v>857</v>
      </c>
      <c r="K32" s="4">
        <v>475</v>
      </c>
      <c r="L32" s="4">
        <f t="shared" si="4"/>
        <v>382</v>
      </c>
      <c r="M32" s="16"/>
      <c r="N32" s="50">
        <v>780</v>
      </c>
      <c r="O32" s="4">
        <v>8</v>
      </c>
      <c r="P32" s="13">
        <f t="shared" si="5"/>
        <v>1.0256410256410256E-2</v>
      </c>
      <c r="Q32" s="31">
        <f t="shared" si="6"/>
        <v>1</v>
      </c>
      <c r="R32" s="22">
        <v>86</v>
      </c>
      <c r="S32" s="73">
        <f t="shared" si="7"/>
        <v>0.12536443148688048</v>
      </c>
      <c r="T32" s="31">
        <f t="shared" si="8"/>
        <v>2</v>
      </c>
      <c r="U32" s="50">
        <v>36.369999999999997</v>
      </c>
      <c r="V32" s="14">
        <f t="shared" si="9"/>
        <v>5.3017492711370261E-2</v>
      </c>
      <c r="W32" s="31">
        <f t="shared" si="10"/>
        <v>1</v>
      </c>
      <c r="X32" s="24">
        <f t="shared" si="11"/>
        <v>1.25</v>
      </c>
      <c r="Y32" s="55">
        <f t="shared" si="12"/>
        <v>1</v>
      </c>
      <c r="Z32" s="17">
        <v>2</v>
      </c>
      <c r="AA32" s="16">
        <f t="shared" si="13"/>
        <v>2</v>
      </c>
      <c r="AB32" s="55">
        <f t="shared" si="14"/>
        <v>1</v>
      </c>
      <c r="AC32" s="55">
        <v>2</v>
      </c>
      <c r="AD32" s="22">
        <f t="shared" si="17"/>
        <v>-1</v>
      </c>
      <c r="AE32" s="57">
        <f t="shared" si="18"/>
        <v>2</v>
      </c>
      <c r="AF32" s="17"/>
      <c r="AG32" s="4"/>
      <c r="AH32" s="4">
        <v>1</v>
      </c>
      <c r="AI32" s="4">
        <v>5</v>
      </c>
      <c r="AJ32" s="4">
        <f t="shared" si="15"/>
        <v>5</v>
      </c>
      <c r="AK32" s="96">
        <f t="shared" si="16"/>
        <v>1</v>
      </c>
    </row>
    <row r="33" spans="1:37" ht="15.75" thickBot="1" x14ac:dyDescent="0.25">
      <c r="A33" s="63">
        <v>26</v>
      </c>
      <c r="B33" s="64" t="s">
        <v>62</v>
      </c>
      <c r="C33" s="32">
        <v>8155.45</v>
      </c>
      <c r="D33" s="33">
        <v>4298</v>
      </c>
      <c r="E33" s="34">
        <f t="shared" si="0"/>
        <v>0.52700954576387571</v>
      </c>
      <c r="F33" s="35">
        <f t="shared" si="1"/>
        <v>3</v>
      </c>
      <c r="G33" s="41">
        <v>1158</v>
      </c>
      <c r="H33" s="34">
        <f t="shared" si="2"/>
        <v>0.26942764076314563</v>
      </c>
      <c r="I33" s="35">
        <f t="shared" si="3"/>
        <v>2</v>
      </c>
      <c r="J33" s="17">
        <v>3065</v>
      </c>
      <c r="K33" s="4">
        <v>2163</v>
      </c>
      <c r="L33" s="4">
        <f t="shared" si="4"/>
        <v>902</v>
      </c>
      <c r="M33" s="16"/>
      <c r="N33" s="51">
        <v>4631</v>
      </c>
      <c r="O33" s="71">
        <v>17</v>
      </c>
      <c r="P33" s="34">
        <f t="shared" si="5"/>
        <v>3.6709134096307495E-3</v>
      </c>
      <c r="Q33" s="35">
        <f t="shared" si="6"/>
        <v>1</v>
      </c>
      <c r="R33" s="22">
        <v>316</v>
      </c>
      <c r="S33" s="74">
        <f t="shared" si="7"/>
        <v>7.352256863657515E-2</v>
      </c>
      <c r="T33" s="35">
        <f t="shared" si="8"/>
        <v>2</v>
      </c>
      <c r="U33" s="51">
        <v>31.3</v>
      </c>
      <c r="V33" s="53">
        <f t="shared" si="9"/>
        <v>7.2824569567240581E-3</v>
      </c>
      <c r="W33" s="35">
        <f t="shared" si="10"/>
        <v>3</v>
      </c>
      <c r="X33" s="24">
        <f t="shared" si="11"/>
        <v>2.25</v>
      </c>
      <c r="Y33" s="56">
        <f t="shared" si="12"/>
        <v>2</v>
      </c>
      <c r="Z33" s="17">
        <v>1</v>
      </c>
      <c r="AA33" s="16">
        <f t="shared" si="13"/>
        <v>2</v>
      </c>
      <c r="AB33" s="56">
        <f t="shared" si="14"/>
        <v>1</v>
      </c>
      <c r="AC33" s="56">
        <v>1</v>
      </c>
      <c r="AD33" s="22">
        <f t="shared" si="17"/>
        <v>0</v>
      </c>
      <c r="AE33" s="78">
        <f t="shared" si="18"/>
        <v>2</v>
      </c>
      <c r="AF33" s="17"/>
      <c r="AG33" s="4"/>
      <c r="AH33" s="4">
        <v>1</v>
      </c>
      <c r="AI33" s="4">
        <v>5</v>
      </c>
      <c r="AJ33" s="4">
        <f t="shared" si="15"/>
        <v>5</v>
      </c>
      <c r="AK33" s="96">
        <f t="shared" si="16"/>
        <v>1</v>
      </c>
    </row>
    <row r="34" spans="1:37" x14ac:dyDescent="0.2">
      <c r="P34" s="3"/>
    </row>
  </sheetData>
  <sortState xmlns:xlrd2="http://schemas.microsoft.com/office/spreadsheetml/2017/richdata2" ref="A8:AK34">
    <sortCondition ref="A7:A34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03875-0777-4E2A-ABEC-A69ACD3559B8}">
  <dimension ref="A6:AK34"/>
  <sheetViews>
    <sheetView zoomScale="70" zoomScaleNormal="70" workbookViewId="0">
      <selection activeCell="F47" sqref="F47"/>
    </sheetView>
  </sheetViews>
  <sheetFormatPr defaultColWidth="13.625" defaultRowHeight="14.25" x14ac:dyDescent="0.2"/>
  <cols>
    <col min="1" max="1" width="4.625" customWidth="1"/>
    <col min="2" max="2" width="23.125" customWidth="1"/>
    <col min="3" max="3" width="34.25" bestFit="1" customWidth="1"/>
    <col min="4" max="4" width="14.375" style="2" customWidth="1"/>
    <col min="5" max="5" width="17.625" style="6" customWidth="1"/>
    <col min="6" max="6" width="17.875" style="1" customWidth="1"/>
    <col min="7" max="7" width="11.875" customWidth="1"/>
    <col min="8" max="8" width="18.875" style="7" customWidth="1"/>
    <col min="10" max="10" width="18.5" hidden="1" customWidth="1"/>
    <col min="11" max="11" width="17.5" hidden="1" customWidth="1"/>
    <col min="12" max="12" width="21.125" hidden="1" customWidth="1"/>
    <col min="13" max="13" width="18.375" hidden="1" customWidth="1"/>
    <col min="14" max="14" width="18.375" customWidth="1"/>
    <col min="15" max="15" width="19.5" customWidth="1"/>
    <col min="16" max="16" width="25.625" style="7" customWidth="1"/>
    <col min="17" max="17" width="18.625" style="1" customWidth="1"/>
    <col min="18" max="18" width="20.875" hidden="1" customWidth="1"/>
    <col min="19" max="19" width="17.625" style="7" hidden="1" customWidth="1"/>
    <col min="20" max="20" width="17.875" hidden="1" customWidth="1"/>
    <col min="21" max="21" width="18.625" customWidth="1"/>
    <col min="22" max="22" width="16.375" style="8" customWidth="1"/>
    <col min="23" max="23" width="15.375" customWidth="1"/>
    <col min="25" max="25" width="15.375" customWidth="1"/>
    <col min="29" max="29" width="16.875" customWidth="1"/>
    <col min="32" max="32" width="0" hidden="1" customWidth="1"/>
    <col min="33" max="33" width="15.125" hidden="1" customWidth="1"/>
    <col min="34" max="34" width="14.625" customWidth="1"/>
  </cols>
  <sheetData>
    <row r="6" spans="1:37" ht="15" thickBot="1" x14ac:dyDescent="0.25"/>
    <row r="7" spans="1:37" ht="105" x14ac:dyDescent="0.2">
      <c r="A7" s="26" t="s">
        <v>0</v>
      </c>
      <c r="B7" s="27" t="s">
        <v>1</v>
      </c>
      <c r="C7" s="26" t="s">
        <v>2</v>
      </c>
      <c r="D7" s="28" t="s">
        <v>3</v>
      </c>
      <c r="E7" s="29" t="s">
        <v>4</v>
      </c>
      <c r="F7" s="27" t="s">
        <v>5</v>
      </c>
      <c r="G7" s="36" t="s">
        <v>6</v>
      </c>
      <c r="H7" s="37" t="s">
        <v>7</v>
      </c>
      <c r="I7" s="38" t="s">
        <v>77</v>
      </c>
      <c r="J7" s="20" t="s">
        <v>9</v>
      </c>
      <c r="K7" s="9" t="s">
        <v>10</v>
      </c>
      <c r="L7" s="9" t="s">
        <v>10</v>
      </c>
      <c r="M7" s="18" t="s">
        <v>11</v>
      </c>
      <c r="N7" s="69" t="s">
        <v>75</v>
      </c>
      <c r="O7" s="70" t="s">
        <v>69</v>
      </c>
      <c r="P7" s="28" t="s">
        <v>70</v>
      </c>
      <c r="Q7" s="27" t="s">
        <v>15</v>
      </c>
      <c r="R7" s="20" t="s">
        <v>16</v>
      </c>
      <c r="S7" s="10" t="s">
        <v>17</v>
      </c>
      <c r="T7" s="18" t="s">
        <v>18</v>
      </c>
      <c r="U7" s="26" t="s">
        <v>19</v>
      </c>
      <c r="V7" s="52" t="s">
        <v>72</v>
      </c>
      <c r="W7" s="27" t="s">
        <v>11</v>
      </c>
      <c r="X7" s="21" t="s">
        <v>21</v>
      </c>
      <c r="Y7" s="54" t="s">
        <v>22</v>
      </c>
      <c r="Z7" s="20" t="s">
        <v>23</v>
      </c>
      <c r="AA7" s="18" t="s">
        <v>24</v>
      </c>
      <c r="AB7" s="54" t="s">
        <v>25</v>
      </c>
      <c r="AC7" s="54" t="s">
        <v>26</v>
      </c>
      <c r="AD7" s="21" t="s">
        <v>27</v>
      </c>
      <c r="AE7" s="54" t="s">
        <v>28</v>
      </c>
      <c r="AF7" s="20" t="s">
        <v>29</v>
      </c>
      <c r="AG7" s="9" t="s">
        <v>30</v>
      </c>
      <c r="AH7" s="9" t="s">
        <v>31</v>
      </c>
      <c r="AI7" s="9" t="s">
        <v>32</v>
      </c>
      <c r="AJ7" s="9" t="s">
        <v>33</v>
      </c>
      <c r="AK7" s="9" t="s">
        <v>34</v>
      </c>
    </row>
    <row r="8" spans="1:37" ht="15" x14ac:dyDescent="0.2">
      <c r="A8" s="61">
        <v>1</v>
      </c>
      <c r="B8" s="62" t="s">
        <v>35</v>
      </c>
      <c r="C8" s="30">
        <v>24016.080000000002</v>
      </c>
      <c r="D8" s="12">
        <v>14074</v>
      </c>
      <c r="E8" s="13">
        <f>D8/C8</f>
        <v>0.58602403056618724</v>
      </c>
      <c r="F8" s="31">
        <f>IF(E8&lt;10%,1,IF(E8&lt;40%,2,IF(E8&lt;60%,3,4)))</f>
        <v>3</v>
      </c>
      <c r="G8" s="39">
        <v>666</v>
      </c>
      <c r="H8" s="13">
        <f>G8/D8</f>
        <v>4.7321301691061531E-2</v>
      </c>
      <c r="I8" s="31">
        <f>IF(H8&lt;10%,4,IF(H8&lt;20%,3,IF(H8&lt;40%,2,1)))</f>
        <v>4</v>
      </c>
      <c r="J8" s="17">
        <v>8585</v>
      </c>
      <c r="K8" s="4">
        <v>6019</v>
      </c>
      <c r="L8" s="4">
        <f>J8-K8</f>
        <v>2566</v>
      </c>
      <c r="M8" s="16"/>
      <c r="N8" s="50">
        <v>15278</v>
      </c>
      <c r="O8" s="4">
        <v>989</v>
      </c>
      <c r="P8" s="13">
        <f>O8/N8</f>
        <v>6.4733603874852733E-2</v>
      </c>
      <c r="Q8" s="31">
        <f>IF(P8&lt;3%,1,IF(P8&lt;7%,2,IF(P8&lt;20%,3,4)))</f>
        <v>2</v>
      </c>
      <c r="R8" s="17">
        <v>215</v>
      </c>
      <c r="S8" s="13">
        <f>R8/D8</f>
        <v>1.5276396191558904E-2</v>
      </c>
      <c r="T8" s="16">
        <f>IF(S8&lt;3%,4,IF(S8&lt;5%,3,IF(S8&lt;15%,2,1)))</f>
        <v>4</v>
      </c>
      <c r="U8" s="50">
        <v>17.829999999999998</v>
      </c>
      <c r="V8" s="14">
        <f>U8/D8</f>
        <v>1.2668750888162569E-3</v>
      </c>
      <c r="W8" s="31">
        <f>IF(V8&lt;0.7%,4,IF(V8&lt;1.5%,3,IF(V8&lt;3%,2,1)))</f>
        <v>4</v>
      </c>
      <c r="X8" s="24">
        <f>(F8+I8+Q8+W8)/4</f>
        <v>3.25</v>
      </c>
      <c r="Y8" s="55">
        <f>IF(X8&lt;1.5,1,IF(X8&lt;2.5,2,IF(X8&lt;3.5,3,4)))</f>
        <v>3</v>
      </c>
      <c r="Z8" s="17">
        <v>3</v>
      </c>
      <c r="AA8" s="16">
        <f>Z8*Y8</f>
        <v>9</v>
      </c>
      <c r="AB8" s="55">
        <f>IF(AA8&lt;3,1,IF(AA8&lt;5,2,IF(AA8&lt;12,3,4)))</f>
        <v>3</v>
      </c>
      <c r="AC8" s="75">
        <v>1</v>
      </c>
      <c r="AD8" s="22">
        <f>AB8-AC8</f>
        <v>2</v>
      </c>
      <c r="AE8" s="59">
        <f>IF(AD8&lt;-1,1,IF(AD8&lt;1,2,IF(AD8=1,3,4)))</f>
        <v>4</v>
      </c>
      <c r="AF8" s="17"/>
      <c r="AG8" s="4"/>
      <c r="AH8" s="4">
        <v>3</v>
      </c>
      <c r="AI8" s="4">
        <v>6</v>
      </c>
      <c r="AJ8" s="4">
        <f>AH8*AI8</f>
        <v>18</v>
      </c>
      <c r="AK8" s="97">
        <f>IF(AJ8&lt;6,1,IF(AJ8&lt;12,2,IF(AJ8&lt;18,3,4)))</f>
        <v>4</v>
      </c>
    </row>
    <row r="9" spans="1:37" ht="15" x14ac:dyDescent="0.2">
      <c r="A9" s="61">
        <v>2</v>
      </c>
      <c r="B9" s="62" t="s">
        <v>36</v>
      </c>
      <c r="C9" s="30">
        <v>3218.24</v>
      </c>
      <c r="D9" s="12">
        <v>1223</v>
      </c>
      <c r="E9" s="13">
        <f>D9/C9</f>
        <v>0.38002137814457593</v>
      </c>
      <c r="F9" s="31">
        <f>IF(E9&lt;10%,1,IF(E9&lt;40%,2,IF(E9&lt;60%,3,4)))</f>
        <v>2</v>
      </c>
      <c r="G9" s="39">
        <v>418</v>
      </c>
      <c r="H9" s="13">
        <f>G9/D9</f>
        <v>0.34178250204415372</v>
      </c>
      <c r="I9" s="31">
        <f>IF(H9&lt;10%,4,IF(H9&lt;20%,3,IF(H9&lt;40%,2,1)))</f>
        <v>2</v>
      </c>
      <c r="J9" s="17">
        <v>1454</v>
      </c>
      <c r="K9" s="4">
        <v>1194</v>
      </c>
      <c r="L9" s="4">
        <f>J9-K9</f>
        <v>260</v>
      </c>
      <c r="M9" s="16"/>
      <c r="N9" s="50">
        <v>1382</v>
      </c>
      <c r="O9" s="4">
        <v>3</v>
      </c>
      <c r="P9" s="13">
        <f>O9/N9</f>
        <v>2.1707670043415342E-3</v>
      </c>
      <c r="Q9" s="31">
        <f>IF(P9&lt;3%,1,IF(P9&lt;7%,2,IF(P9&lt;20%,3,4)))</f>
        <v>1</v>
      </c>
      <c r="R9" s="17">
        <v>156</v>
      </c>
      <c r="S9" s="13">
        <f>R9/D9</f>
        <v>0.12755519215044972</v>
      </c>
      <c r="T9" s="16">
        <f>IF(S9&lt;3%,4,IF(S9&lt;5%,3,IF(S9&lt;15%,2,1)))</f>
        <v>2</v>
      </c>
      <c r="U9" s="50">
        <v>92.03</v>
      </c>
      <c r="V9" s="14">
        <f>U9/D9</f>
        <v>7.5249386753883887E-2</v>
      </c>
      <c r="W9" s="31">
        <f>IF(V9&lt;0.7%,4,IF(V9&lt;1.5%,3,IF(V9&lt;3%,2,1)))</f>
        <v>1</v>
      </c>
      <c r="X9" s="24">
        <f>(F9+I9+Q9+W9)/4</f>
        <v>1.5</v>
      </c>
      <c r="Y9" s="55">
        <f>IF(X9&lt;1.5,1,IF(X9&lt;2.5,2,IF(X9&lt;3.5,3,4)))</f>
        <v>2</v>
      </c>
      <c r="Z9" s="17">
        <v>0</v>
      </c>
      <c r="AA9" s="16">
        <f>Z9*Y9</f>
        <v>0</v>
      </c>
      <c r="AB9" s="55">
        <v>0</v>
      </c>
      <c r="AC9" s="75">
        <v>0</v>
      </c>
      <c r="AD9" s="22">
        <v>0</v>
      </c>
      <c r="AE9" s="88">
        <v>0</v>
      </c>
      <c r="AF9" s="17"/>
      <c r="AG9" s="4"/>
      <c r="AH9" s="91">
        <v>3</v>
      </c>
      <c r="AI9" s="91">
        <v>5</v>
      </c>
      <c r="AJ9" s="91">
        <f>AH9*AI9</f>
        <v>15</v>
      </c>
      <c r="AK9" s="93">
        <f>IF(AJ9&lt;6,1,IF(AJ9&lt;12,2,IF(AJ9&lt;18,3,4)))</f>
        <v>3</v>
      </c>
    </row>
    <row r="10" spans="1:37" ht="15" x14ac:dyDescent="0.2">
      <c r="A10" s="81">
        <v>3</v>
      </c>
      <c r="B10" s="87" t="s">
        <v>37</v>
      </c>
      <c r="C10" s="30" t="s">
        <v>79</v>
      </c>
      <c r="D10" s="12"/>
      <c r="E10" s="13"/>
      <c r="F10" s="31"/>
      <c r="G10" s="40"/>
      <c r="H10" s="13"/>
      <c r="I10" s="31"/>
      <c r="J10" s="17"/>
      <c r="K10" s="4"/>
      <c r="L10" s="4"/>
      <c r="M10" s="16"/>
      <c r="N10" s="50"/>
      <c r="O10" s="4"/>
      <c r="P10" s="13"/>
      <c r="Q10" s="31"/>
      <c r="R10" s="17"/>
      <c r="S10" s="13"/>
      <c r="T10" s="16"/>
      <c r="U10" s="50"/>
      <c r="V10" s="14"/>
      <c r="W10" s="31"/>
      <c r="X10" s="24"/>
      <c r="Y10" s="55"/>
      <c r="Z10" s="17">
        <v>3</v>
      </c>
      <c r="AA10" s="16"/>
      <c r="AB10" s="55"/>
      <c r="AC10" s="75"/>
      <c r="AD10" s="22"/>
      <c r="AE10" s="55"/>
      <c r="AF10" s="17"/>
      <c r="AG10" s="4"/>
      <c r="AH10" s="4"/>
      <c r="AI10" s="4"/>
      <c r="AJ10" s="4"/>
      <c r="AK10" s="4"/>
    </row>
    <row r="11" spans="1:37" ht="15" x14ac:dyDescent="0.2">
      <c r="A11" s="61">
        <v>4</v>
      </c>
      <c r="B11" s="62" t="s">
        <v>38</v>
      </c>
      <c r="C11" s="30">
        <v>2072.1999999999998</v>
      </c>
      <c r="D11" s="12">
        <v>691</v>
      </c>
      <c r="E11" s="13">
        <f>D11/C11</f>
        <v>0.33346202104044015</v>
      </c>
      <c r="F11" s="31">
        <f>IF(E11&lt;10%,1,IF(E11&lt;40%,2,IF(E11&lt;60%,3,4)))</f>
        <v>2</v>
      </c>
      <c r="G11" s="39">
        <v>112</v>
      </c>
      <c r="H11" s="13">
        <f>G11/D11</f>
        <v>0.16208393632416787</v>
      </c>
      <c r="I11" s="31">
        <f>IF(H11&lt;10%,4,IF(H11&lt;20%,3,IF(H11&lt;40%,2,1)))</f>
        <v>3</v>
      </c>
      <c r="J11" s="17">
        <v>1079</v>
      </c>
      <c r="K11" s="4">
        <v>721</v>
      </c>
      <c r="L11" s="4">
        <f>J11-K11</f>
        <v>358</v>
      </c>
      <c r="M11" s="16"/>
      <c r="N11" s="50">
        <v>818</v>
      </c>
      <c r="O11" s="4">
        <v>2</v>
      </c>
      <c r="P11" s="13">
        <f>O11/N11</f>
        <v>2.4449877750611247E-3</v>
      </c>
      <c r="Q11" s="31">
        <f>IF(P11&lt;3%,1,IF(P11&lt;7%,2,IF(P11&lt;20%,3,4)))</f>
        <v>1</v>
      </c>
      <c r="R11" s="17">
        <v>125</v>
      </c>
      <c r="S11" s="13">
        <f>R11/D11</f>
        <v>0.18089725036179449</v>
      </c>
      <c r="T11" s="16">
        <f>IF(S11&lt;3%,4,IF(S11&lt;5%,3,IF(S11&lt;15%,2,1)))</f>
        <v>1</v>
      </c>
      <c r="U11" s="50">
        <v>363.66</v>
      </c>
      <c r="V11" s="14">
        <f>U11/D11</f>
        <v>0.52628075253256157</v>
      </c>
      <c r="W11" s="31">
        <f>IF(V11&lt;0.7%,4,IF(V11&lt;1.5%,3,IF(V11&lt;3%,2,1)))</f>
        <v>1</v>
      </c>
      <c r="X11" s="24">
        <f>(F11+I11+Q11+W11)/4</f>
        <v>1.75</v>
      </c>
      <c r="Y11" s="55">
        <f>IF(X11&lt;1.5,1,IF(X11&lt;2.5,2,IF(X11&lt;3.5,3,4)))</f>
        <v>2</v>
      </c>
      <c r="Z11" s="17">
        <v>2</v>
      </c>
      <c r="AA11" s="16">
        <f>Z11*Y11</f>
        <v>4</v>
      </c>
      <c r="AB11" s="55">
        <f>IF(AA11&lt;3,1,IF(AA11&lt;5,2,IF(AA11&lt;12,3,4)))</f>
        <v>2</v>
      </c>
      <c r="AC11" s="75">
        <v>1</v>
      </c>
      <c r="AD11" s="22">
        <f>AB11-AC11</f>
        <v>1</v>
      </c>
      <c r="AE11" s="66">
        <f>IF(AD11&lt;-1,1,IF(AD11&lt;1,2,IF(AD11=1,3,4)))</f>
        <v>3</v>
      </c>
      <c r="AF11" s="17"/>
      <c r="AG11" s="4"/>
      <c r="AH11" s="4">
        <v>3</v>
      </c>
      <c r="AI11" s="4">
        <v>5</v>
      </c>
      <c r="AJ11" s="4">
        <f>AH11*AI11</f>
        <v>15</v>
      </c>
      <c r="AK11" s="93">
        <f>IF(AJ11&lt;6,1,IF(AJ11&lt;12,2,IF(AJ11&lt;18,3,4)))</f>
        <v>3</v>
      </c>
    </row>
    <row r="12" spans="1:37" ht="15" x14ac:dyDescent="0.2">
      <c r="A12" s="61">
        <v>5</v>
      </c>
      <c r="B12" s="62" t="s">
        <v>39</v>
      </c>
      <c r="C12" s="30">
        <v>8249.25</v>
      </c>
      <c r="D12" s="12">
        <v>2548</v>
      </c>
      <c r="E12" s="13">
        <f>D12/C12</f>
        <v>0.30887656453616996</v>
      </c>
      <c r="F12" s="31">
        <f>IF(E12&lt;10%,1,IF(E12&lt;40%,2,IF(E12&lt;60%,3,4)))</f>
        <v>2</v>
      </c>
      <c r="G12" s="39">
        <v>846</v>
      </c>
      <c r="H12" s="13">
        <f>G12/D12</f>
        <v>0.33202511773940346</v>
      </c>
      <c r="I12" s="31">
        <f>IF(H12&lt;10%,4,IF(H12&lt;20%,3,IF(H12&lt;40%,2,1)))</f>
        <v>2</v>
      </c>
      <c r="J12" s="17">
        <v>2644</v>
      </c>
      <c r="K12" s="4">
        <v>1736</v>
      </c>
      <c r="L12" s="4">
        <f>J12-K12</f>
        <v>908</v>
      </c>
      <c r="M12" s="16"/>
      <c r="N12" s="50">
        <v>2874</v>
      </c>
      <c r="O12" s="4">
        <v>280</v>
      </c>
      <c r="P12" s="13">
        <f>O12/N12</f>
        <v>9.7425191370911615E-2</v>
      </c>
      <c r="Q12" s="31">
        <f>IF(P12&lt;3%,1,IF(P12&lt;7%,2,IF(P12&lt;20%,3,4)))</f>
        <v>3</v>
      </c>
      <c r="R12" s="17">
        <v>46</v>
      </c>
      <c r="S12" s="13">
        <f>R12/D12</f>
        <v>1.8053375196232339E-2</v>
      </c>
      <c r="T12" s="16">
        <f>IF(S12&lt;3%,4,IF(S12&lt;5%,3,IF(S12&lt;15%,2,1)))</f>
        <v>4</v>
      </c>
      <c r="U12" s="50">
        <v>16.09</v>
      </c>
      <c r="V12" s="14">
        <f>U12/D12</f>
        <v>6.3147566718995286E-3</v>
      </c>
      <c r="W12" s="31">
        <f>IF(V12&lt;0.7%,4,IF(V12&lt;1.5%,3,IF(V12&lt;3%,2,1)))</f>
        <v>4</v>
      </c>
      <c r="X12" s="24">
        <f>(F12+I12+Q12+W12)/4</f>
        <v>2.75</v>
      </c>
      <c r="Y12" s="55">
        <f>IF(X12&lt;1.5,1,IF(X12&lt;2.5,2,IF(X12&lt;3.5,3,4)))</f>
        <v>3</v>
      </c>
      <c r="Z12" s="17">
        <v>4</v>
      </c>
      <c r="AA12" s="16">
        <f>Z12*Y12</f>
        <v>12</v>
      </c>
      <c r="AB12" s="55">
        <f>IF(AA12&lt;3,1,IF(AA12&lt;5,2,IF(AA12&lt;12,3,4)))</f>
        <v>4</v>
      </c>
      <c r="AC12" s="75" t="s">
        <v>40</v>
      </c>
      <c r="AD12" s="22" t="s">
        <v>41</v>
      </c>
      <c r="AE12" s="59">
        <f>AB12</f>
        <v>4</v>
      </c>
      <c r="AF12" s="17"/>
      <c r="AG12" s="4"/>
      <c r="AH12" s="4">
        <v>3</v>
      </c>
      <c r="AI12" s="4">
        <v>6</v>
      </c>
      <c r="AJ12" s="4">
        <f>AH12*AI12</f>
        <v>18</v>
      </c>
      <c r="AK12" s="97">
        <f>IF(AJ12&lt;6,1,IF(AJ12&lt;12,2,IF(AJ12&lt;18,3,4)))</f>
        <v>4</v>
      </c>
    </row>
    <row r="13" spans="1:37" ht="15" x14ac:dyDescent="0.2">
      <c r="A13" s="61">
        <v>6</v>
      </c>
      <c r="B13" s="62" t="s">
        <v>42</v>
      </c>
      <c r="C13" s="30">
        <v>15254.96</v>
      </c>
      <c r="D13" s="12">
        <v>9425</v>
      </c>
      <c r="E13" s="13">
        <f>D13/C13</f>
        <v>0.61783183961151</v>
      </c>
      <c r="F13" s="31">
        <f>IF(E13&lt;10%,1,IF(E13&lt;40%,2,IF(E13&lt;60%,3,4)))</f>
        <v>4</v>
      </c>
      <c r="G13" s="39">
        <v>799</v>
      </c>
      <c r="H13" s="13">
        <f>G13/D13</f>
        <v>8.4774535809018572E-2</v>
      </c>
      <c r="I13" s="31">
        <f>IF(H13&lt;10%,4,IF(H13&lt;20%,3,IF(H13&lt;40%,2,1)))</f>
        <v>4</v>
      </c>
      <c r="J13" s="17">
        <v>5194</v>
      </c>
      <c r="K13" s="4">
        <v>3681</v>
      </c>
      <c r="L13" s="4">
        <f>J13-K13</f>
        <v>1513</v>
      </c>
      <c r="M13" s="16"/>
      <c r="N13" s="50">
        <v>10046</v>
      </c>
      <c r="O13" s="4">
        <v>564</v>
      </c>
      <c r="P13" s="13">
        <f>O13/N13</f>
        <v>5.6141747959386819E-2</v>
      </c>
      <c r="Q13" s="31">
        <f>IF(P13&lt;3%,1,IF(P13&lt;7%,2,IF(P13&lt;20%,3,4)))</f>
        <v>2</v>
      </c>
      <c r="R13" s="17">
        <v>57</v>
      </c>
      <c r="S13" s="13">
        <f>R13/D13</f>
        <v>6.0477453580901853E-3</v>
      </c>
      <c r="T13" s="16">
        <f>IF(S13&lt;3%,4,IF(S13&lt;5%,3,IF(S13&lt;15%,2,1)))</f>
        <v>4</v>
      </c>
      <c r="U13" s="50">
        <v>8.02</v>
      </c>
      <c r="V13" s="14">
        <f>U13/D13</f>
        <v>8.5092838196286469E-4</v>
      </c>
      <c r="W13" s="31">
        <f>IF(V13&lt;0.7%,4,IF(V13&lt;1.5%,3,IF(V13&lt;3%,2,1)))</f>
        <v>4</v>
      </c>
      <c r="X13" s="24">
        <f>(F13+I13+Q13+W13)/4</f>
        <v>3.5</v>
      </c>
      <c r="Y13" s="55">
        <f>IF(X13&lt;1.5,1,IF(X13&lt;2.5,2,IF(X13&lt;3.5,3,4)))</f>
        <v>4</v>
      </c>
      <c r="Z13" s="17">
        <v>1</v>
      </c>
      <c r="AA13" s="16">
        <f>Z13*Y13</f>
        <v>4</v>
      </c>
      <c r="AB13" s="55">
        <f>IF(AA13&lt;3,1,IF(AA13&lt;5,2,IF(AA13&lt;12,3,4)))</f>
        <v>2</v>
      </c>
      <c r="AC13" s="75">
        <v>1</v>
      </c>
      <c r="AD13" s="22">
        <f>AB13-AC13</f>
        <v>1</v>
      </c>
      <c r="AE13" s="66">
        <f>IF(AD13&lt;-1,1,IF(AD13&lt;1,2,IF(AD13=1,3,4)))</f>
        <v>3</v>
      </c>
      <c r="AF13" s="17"/>
      <c r="AG13" s="4"/>
      <c r="AH13" s="4">
        <v>3</v>
      </c>
      <c r="AI13" s="4">
        <v>5</v>
      </c>
      <c r="AJ13" s="4">
        <f>AH13*AI13</f>
        <v>15</v>
      </c>
      <c r="AK13" s="93">
        <f>IF(AJ13&lt;6,1,IF(AJ13&lt;12,2,IF(AJ13&lt;18,3,4)))</f>
        <v>3</v>
      </c>
    </row>
    <row r="14" spans="1:37" ht="15" x14ac:dyDescent="0.2">
      <c r="A14" s="61">
        <v>7</v>
      </c>
      <c r="B14" s="62" t="s">
        <v>43</v>
      </c>
      <c r="C14" s="30">
        <v>7544.51</v>
      </c>
      <c r="D14" s="12">
        <v>468</v>
      </c>
      <c r="E14" s="13">
        <f>D14/C14</f>
        <v>6.2031861578816912E-2</v>
      </c>
      <c r="F14" s="31">
        <f>IF(E14&lt;10%,1,IF(E14&lt;40%,2,IF(E14&lt;60%,3,4)))</f>
        <v>1</v>
      </c>
      <c r="G14" s="39">
        <v>0</v>
      </c>
      <c r="H14" s="13">
        <f>G14/D14</f>
        <v>0</v>
      </c>
      <c r="I14" s="31">
        <f>IF(H14&lt;10%,4,IF(H14&lt;20%,3,IF(H14&lt;40%,2,1)))</f>
        <v>4</v>
      </c>
      <c r="J14" s="17">
        <v>568</v>
      </c>
      <c r="K14" s="4">
        <v>457</v>
      </c>
      <c r="L14" s="4">
        <f>J14-K14</f>
        <v>111</v>
      </c>
      <c r="M14" s="16"/>
      <c r="N14" s="50">
        <v>529</v>
      </c>
      <c r="O14" s="4">
        <v>3</v>
      </c>
      <c r="P14" s="13">
        <f>O14/N14</f>
        <v>5.6710775047258983E-3</v>
      </c>
      <c r="Q14" s="31">
        <f>IF(P14&lt;3%,1,IF(P14&lt;7%,2,IF(P14&lt;20%,3,4)))</f>
        <v>1</v>
      </c>
      <c r="R14" s="17">
        <v>58</v>
      </c>
      <c r="S14" s="13">
        <f>R14/D14</f>
        <v>0.12393162393162394</v>
      </c>
      <c r="T14" s="16">
        <f>IF(S14&lt;3%,4,IF(S14&lt;5%,3,IF(S14&lt;15%,2,1)))</f>
        <v>2</v>
      </c>
      <c r="U14" s="50">
        <v>91.33</v>
      </c>
      <c r="V14" s="14">
        <f>U14/D14</f>
        <v>0.19514957264957264</v>
      </c>
      <c r="W14" s="31">
        <f>IF(V14&lt;0.7%,4,IF(V14&lt;1.5%,3,IF(V14&lt;3%,2,1)))</f>
        <v>1</v>
      </c>
      <c r="X14" s="24">
        <f>(F14+I14+Q14+W14)/4</f>
        <v>1.75</v>
      </c>
      <c r="Y14" s="55">
        <f>IF(X14&lt;1.5,1,IF(X14&lt;2.5,2,IF(X14&lt;3.5,3,4)))</f>
        <v>2</v>
      </c>
      <c r="Z14" s="17">
        <v>3</v>
      </c>
      <c r="AA14" s="16">
        <f>Z14*Y14</f>
        <v>6</v>
      </c>
      <c r="AB14" s="55">
        <f>IF(AA14&lt;3,1,IF(AA14&lt;5,2,IF(AA14&lt;12,3,4)))</f>
        <v>3</v>
      </c>
      <c r="AC14" s="75">
        <v>1</v>
      </c>
      <c r="AD14" s="22">
        <f>AB14-AC14</f>
        <v>2</v>
      </c>
      <c r="AE14" s="59">
        <f>IF(AD14&lt;-1,1,IF(AD14&lt;1,2,IF(AD14=1,3,4)))</f>
        <v>4</v>
      </c>
      <c r="AF14" s="17"/>
      <c r="AG14" s="4"/>
      <c r="AH14" s="4">
        <v>3</v>
      </c>
      <c r="AI14" s="4">
        <v>6</v>
      </c>
      <c r="AJ14" s="4">
        <f>AH14*AI14</f>
        <v>18</v>
      </c>
      <c r="AK14" s="97">
        <f>IF(AJ14&lt;6,1,IF(AJ14&lt;12,2,IF(AJ14&lt;18,3,4)))</f>
        <v>4</v>
      </c>
    </row>
    <row r="15" spans="1:37" ht="15" x14ac:dyDescent="0.2">
      <c r="A15" s="81">
        <v>8</v>
      </c>
      <c r="B15" s="84" t="s">
        <v>44</v>
      </c>
      <c r="C15" s="30" t="s">
        <v>79</v>
      </c>
      <c r="D15" s="12"/>
      <c r="E15" s="13"/>
      <c r="F15" s="31"/>
      <c r="G15" s="39"/>
      <c r="H15" s="13"/>
      <c r="I15" s="31"/>
      <c r="J15" s="17"/>
      <c r="K15" s="4"/>
      <c r="L15" s="4"/>
      <c r="M15" s="16"/>
      <c r="N15" s="50"/>
      <c r="O15" s="4"/>
      <c r="P15" s="13"/>
      <c r="Q15" s="31"/>
      <c r="R15" s="17"/>
      <c r="S15" s="13"/>
      <c r="T15" s="16"/>
      <c r="U15" s="50"/>
      <c r="V15" s="14"/>
      <c r="W15" s="31"/>
      <c r="X15" s="24"/>
      <c r="Y15" s="55"/>
      <c r="Z15" s="17">
        <v>0</v>
      </c>
      <c r="AA15" s="16"/>
      <c r="AB15" s="55"/>
      <c r="AC15" s="75"/>
      <c r="AD15" s="22"/>
      <c r="AE15" s="55"/>
      <c r="AF15" s="17"/>
      <c r="AG15" s="4"/>
      <c r="AH15" s="4"/>
      <c r="AI15" s="4"/>
      <c r="AJ15" s="4"/>
      <c r="AK15" s="4"/>
    </row>
    <row r="16" spans="1:37" ht="15" x14ac:dyDescent="0.2">
      <c r="A16" s="61">
        <v>9</v>
      </c>
      <c r="B16" s="62" t="s">
        <v>45</v>
      </c>
      <c r="C16" s="30">
        <v>13032.67</v>
      </c>
      <c r="D16" s="12">
        <v>8468</v>
      </c>
      <c r="E16" s="13">
        <f t="shared" ref="E16:E33" si="0">D16/C16</f>
        <v>0.64975173928289442</v>
      </c>
      <c r="F16" s="31">
        <f t="shared" ref="F16:F33" si="1">IF(E16&lt;10%,1,IF(E16&lt;40%,2,IF(E16&lt;60%,3,4)))</f>
        <v>4</v>
      </c>
      <c r="G16" s="39">
        <v>656</v>
      </c>
      <c r="H16" s="13">
        <f t="shared" ref="H16:H33" si="2">G16/D16</f>
        <v>7.7468115257439768E-2</v>
      </c>
      <c r="I16" s="31">
        <f t="shared" ref="I16:I33" si="3">IF(H16&lt;10%,4,IF(H16&lt;20%,3,IF(H16&lt;40%,2,1)))</f>
        <v>4</v>
      </c>
      <c r="J16" s="17">
        <v>4386</v>
      </c>
      <c r="K16" s="4">
        <v>3300</v>
      </c>
      <c r="L16" s="4">
        <f t="shared" ref="L16:L33" si="4">J16-K16</f>
        <v>1086</v>
      </c>
      <c r="M16" s="16"/>
      <c r="N16" s="50">
        <v>9109</v>
      </c>
      <c r="O16" s="4">
        <v>481</v>
      </c>
      <c r="P16" s="13">
        <f t="shared" ref="P16:P33" si="5">O16/N16</f>
        <v>5.2804918212756617E-2</v>
      </c>
      <c r="Q16" s="31">
        <f t="shared" ref="Q16:Q33" si="6">IF(P16&lt;3%,1,IF(P16&lt;7%,2,IF(P16&lt;20%,3,4)))</f>
        <v>2</v>
      </c>
      <c r="R16" s="17">
        <v>160</v>
      </c>
      <c r="S16" s="13">
        <f t="shared" ref="S16:S33" si="7">R16/D16</f>
        <v>1.8894662257912139E-2</v>
      </c>
      <c r="T16" s="16">
        <f t="shared" ref="T16:T33" si="8">IF(S16&lt;3%,4,IF(S16&lt;5%,3,IF(S16&lt;15%,2,1)))</f>
        <v>4</v>
      </c>
      <c r="U16" s="50">
        <v>25.74</v>
      </c>
      <c r="V16" s="14">
        <f t="shared" ref="V16:V33" si="9">U16/D16</f>
        <v>3.0396787907416155E-3</v>
      </c>
      <c r="W16" s="31">
        <f t="shared" ref="W16:W33" si="10">IF(V16&lt;0.7%,4,IF(V16&lt;1.5%,3,IF(V16&lt;3%,2,1)))</f>
        <v>4</v>
      </c>
      <c r="X16" s="24">
        <f t="shared" ref="X16:X33" si="11">(F16+I16+Q16+W16)/4</f>
        <v>3.5</v>
      </c>
      <c r="Y16" s="55">
        <f t="shared" ref="Y16:Y33" si="12">IF(X16&lt;1.5,1,IF(X16&lt;2.5,2,IF(X16&lt;3.5,3,4)))</f>
        <v>4</v>
      </c>
      <c r="Z16" s="17">
        <v>3</v>
      </c>
      <c r="AA16" s="16">
        <f t="shared" ref="AA16:AA33" si="13">Z16*Y16</f>
        <v>12</v>
      </c>
      <c r="AB16" s="55">
        <f t="shared" ref="AB16:AB31" si="14">IF(AA16&lt;3,1,IF(AA16&lt;5,2,IF(AA16&lt;12,3,4)))</f>
        <v>4</v>
      </c>
      <c r="AC16" s="75">
        <v>1</v>
      </c>
      <c r="AD16" s="22">
        <f t="shared" ref="AD16:AD31" si="15">AB16-AC16</f>
        <v>3</v>
      </c>
      <c r="AE16" s="59">
        <f t="shared" ref="AE16:AE31" si="16">IF(AD16&lt;-1,1,IF(AD16&lt;1,2,IF(AD16=1,3,4)))</f>
        <v>4</v>
      </c>
      <c r="AF16" s="17"/>
      <c r="AG16" s="4"/>
      <c r="AH16" s="4">
        <v>3</v>
      </c>
      <c r="AI16" s="4">
        <v>6</v>
      </c>
      <c r="AJ16" s="4">
        <f t="shared" ref="AJ16:AJ33" si="17">AH16*AI16</f>
        <v>18</v>
      </c>
      <c r="AK16" s="97">
        <f t="shared" ref="AK16:AK33" si="18">IF(AJ16&lt;6,1,IF(AJ16&lt;12,2,IF(AJ16&lt;18,3,4)))</f>
        <v>4</v>
      </c>
    </row>
    <row r="17" spans="1:37" ht="15" x14ac:dyDescent="0.2">
      <c r="A17" s="61">
        <v>10</v>
      </c>
      <c r="B17" s="62" t="s">
        <v>46</v>
      </c>
      <c r="C17" s="30">
        <v>10485.299999999999</v>
      </c>
      <c r="D17" s="12">
        <v>7515</v>
      </c>
      <c r="E17" s="13">
        <f t="shared" si="0"/>
        <v>0.71671769048095912</v>
      </c>
      <c r="F17" s="31">
        <f t="shared" si="1"/>
        <v>4</v>
      </c>
      <c r="G17" s="40">
        <v>0</v>
      </c>
      <c r="H17" s="13">
        <f t="shared" si="2"/>
        <v>0</v>
      </c>
      <c r="I17" s="31">
        <f t="shared" si="3"/>
        <v>4</v>
      </c>
      <c r="J17" s="17">
        <v>2631</v>
      </c>
      <c r="K17" s="4"/>
      <c r="L17" s="4">
        <f t="shared" si="4"/>
        <v>2631</v>
      </c>
      <c r="M17" s="16"/>
      <c r="N17" s="50">
        <v>7952</v>
      </c>
      <c r="O17" s="4">
        <v>89</v>
      </c>
      <c r="P17" s="13">
        <f t="shared" si="5"/>
        <v>1.1192152917505031E-2</v>
      </c>
      <c r="Q17" s="31">
        <f t="shared" si="6"/>
        <v>1</v>
      </c>
      <c r="R17" s="17">
        <v>348</v>
      </c>
      <c r="S17" s="13">
        <f t="shared" si="7"/>
        <v>4.6307385229540921E-2</v>
      </c>
      <c r="T17" s="16">
        <f t="shared" si="8"/>
        <v>3</v>
      </c>
      <c r="U17" s="50">
        <v>74.33</v>
      </c>
      <c r="V17" s="14">
        <f t="shared" si="9"/>
        <v>9.8908848968729205E-3</v>
      </c>
      <c r="W17" s="31">
        <f t="shared" si="10"/>
        <v>3</v>
      </c>
      <c r="X17" s="24">
        <f t="shared" si="11"/>
        <v>3</v>
      </c>
      <c r="Y17" s="55">
        <f t="shared" si="12"/>
        <v>3</v>
      </c>
      <c r="Z17" s="17">
        <v>1</v>
      </c>
      <c r="AA17" s="16">
        <f t="shared" si="13"/>
        <v>3</v>
      </c>
      <c r="AB17" s="55">
        <f t="shared" si="14"/>
        <v>2</v>
      </c>
      <c r="AC17" s="75">
        <v>2</v>
      </c>
      <c r="AD17" s="22">
        <f t="shared" si="15"/>
        <v>0</v>
      </c>
      <c r="AE17" s="57">
        <f t="shared" si="16"/>
        <v>2</v>
      </c>
      <c r="AF17" s="17"/>
      <c r="AG17" s="4"/>
      <c r="AH17" s="4">
        <v>3</v>
      </c>
      <c r="AI17" s="4">
        <v>5</v>
      </c>
      <c r="AJ17" s="4">
        <f t="shared" si="17"/>
        <v>15</v>
      </c>
      <c r="AK17" s="93">
        <f t="shared" si="18"/>
        <v>3</v>
      </c>
    </row>
    <row r="18" spans="1:37" ht="15" x14ac:dyDescent="0.2">
      <c r="A18" s="61">
        <v>11</v>
      </c>
      <c r="B18" s="62" t="s">
        <v>47</v>
      </c>
      <c r="C18" s="30">
        <v>15990.05</v>
      </c>
      <c r="D18" s="12">
        <v>9410</v>
      </c>
      <c r="E18" s="13">
        <f t="shared" si="0"/>
        <v>0.5884909678206135</v>
      </c>
      <c r="F18" s="31">
        <f t="shared" si="1"/>
        <v>3</v>
      </c>
      <c r="G18" s="39">
        <v>707</v>
      </c>
      <c r="H18" s="13">
        <f t="shared" si="2"/>
        <v>7.5132837407013819E-2</v>
      </c>
      <c r="I18" s="31">
        <f t="shared" si="3"/>
        <v>4</v>
      </c>
      <c r="J18" s="17">
        <v>5171</v>
      </c>
      <c r="K18" s="4"/>
      <c r="L18" s="4">
        <f t="shared" si="4"/>
        <v>5171</v>
      </c>
      <c r="M18" s="16"/>
      <c r="N18" s="50">
        <v>10111</v>
      </c>
      <c r="O18" s="4">
        <v>299</v>
      </c>
      <c r="P18" s="13">
        <f t="shared" si="5"/>
        <v>2.9571753535753139E-2</v>
      </c>
      <c r="Q18" s="31">
        <f t="shared" si="6"/>
        <v>1</v>
      </c>
      <c r="R18" s="17">
        <v>402</v>
      </c>
      <c r="S18" s="13">
        <f t="shared" si="7"/>
        <v>4.2720510095642934E-2</v>
      </c>
      <c r="T18" s="16">
        <f t="shared" si="8"/>
        <v>3</v>
      </c>
      <c r="U18" s="50">
        <v>29.55</v>
      </c>
      <c r="V18" s="14">
        <f t="shared" si="9"/>
        <v>3.1402763018065888E-3</v>
      </c>
      <c r="W18" s="31">
        <f t="shared" si="10"/>
        <v>4</v>
      </c>
      <c r="X18" s="24">
        <f t="shared" si="11"/>
        <v>3</v>
      </c>
      <c r="Y18" s="55">
        <f t="shared" si="12"/>
        <v>3</v>
      </c>
      <c r="Z18" s="17">
        <v>2</v>
      </c>
      <c r="AA18" s="16">
        <f t="shared" si="13"/>
        <v>6</v>
      </c>
      <c r="AB18" s="55">
        <f t="shared" si="14"/>
        <v>3</v>
      </c>
      <c r="AC18" s="75">
        <v>2</v>
      </c>
      <c r="AD18" s="22">
        <f t="shared" si="15"/>
        <v>1</v>
      </c>
      <c r="AE18" s="66">
        <f t="shared" si="16"/>
        <v>3</v>
      </c>
      <c r="AF18" s="17"/>
      <c r="AG18" s="4"/>
      <c r="AH18" s="4">
        <v>3</v>
      </c>
      <c r="AI18" s="4">
        <v>5</v>
      </c>
      <c r="AJ18" s="4">
        <f t="shared" si="17"/>
        <v>15</v>
      </c>
      <c r="AK18" s="93">
        <f t="shared" si="18"/>
        <v>3</v>
      </c>
    </row>
    <row r="19" spans="1:37" ht="15" x14ac:dyDescent="0.2">
      <c r="A19" s="61">
        <v>12</v>
      </c>
      <c r="B19" s="62" t="s">
        <v>48</v>
      </c>
      <c r="C19" s="30">
        <v>14508.82</v>
      </c>
      <c r="D19" s="12">
        <v>11198</v>
      </c>
      <c r="E19" s="13">
        <f t="shared" si="0"/>
        <v>0.77180639087120806</v>
      </c>
      <c r="F19" s="31">
        <f t="shared" si="1"/>
        <v>4</v>
      </c>
      <c r="G19" s="39">
        <v>57</v>
      </c>
      <c r="H19" s="13">
        <f t="shared" si="2"/>
        <v>5.0901946776210037E-3</v>
      </c>
      <c r="I19" s="31">
        <f t="shared" si="3"/>
        <v>4</v>
      </c>
      <c r="J19" s="17">
        <v>3666</v>
      </c>
      <c r="K19" s="4">
        <v>2205</v>
      </c>
      <c r="L19" s="4">
        <f t="shared" si="4"/>
        <v>1461</v>
      </c>
      <c r="M19" s="16"/>
      <c r="N19" s="50">
        <v>11729</v>
      </c>
      <c r="O19" s="4">
        <v>514</v>
      </c>
      <c r="P19" s="13">
        <f t="shared" si="5"/>
        <v>4.382300281353909E-2</v>
      </c>
      <c r="Q19" s="31">
        <f t="shared" si="6"/>
        <v>2</v>
      </c>
      <c r="R19" s="17">
        <v>17</v>
      </c>
      <c r="S19" s="13">
        <f t="shared" si="7"/>
        <v>1.5181282371852117E-3</v>
      </c>
      <c r="T19" s="16">
        <f t="shared" si="8"/>
        <v>4</v>
      </c>
      <c r="U19" s="50">
        <v>8.6999999999999993</v>
      </c>
      <c r="V19" s="14">
        <f t="shared" si="9"/>
        <v>7.7692445079478476E-4</v>
      </c>
      <c r="W19" s="31">
        <f t="shared" si="10"/>
        <v>4</v>
      </c>
      <c r="X19" s="24">
        <f t="shared" si="11"/>
        <v>3.5</v>
      </c>
      <c r="Y19" s="55">
        <f t="shared" si="12"/>
        <v>4</v>
      </c>
      <c r="Z19" s="17">
        <v>2</v>
      </c>
      <c r="AA19" s="16">
        <f t="shared" si="13"/>
        <v>8</v>
      </c>
      <c r="AB19" s="55">
        <f t="shared" si="14"/>
        <v>3</v>
      </c>
      <c r="AC19" s="75">
        <v>2</v>
      </c>
      <c r="AD19" s="22">
        <f t="shared" si="15"/>
        <v>1</v>
      </c>
      <c r="AE19" s="66">
        <f t="shared" si="16"/>
        <v>3</v>
      </c>
      <c r="AF19" s="17"/>
      <c r="AG19" s="4"/>
      <c r="AH19" s="4">
        <v>3</v>
      </c>
      <c r="AI19" s="4">
        <v>5</v>
      </c>
      <c r="AJ19" s="4">
        <f t="shared" si="17"/>
        <v>15</v>
      </c>
      <c r="AK19" s="93">
        <f t="shared" si="18"/>
        <v>3</v>
      </c>
    </row>
    <row r="20" spans="1:37" ht="15" x14ac:dyDescent="0.2">
      <c r="A20" s="61">
        <v>13</v>
      </c>
      <c r="B20" s="62" t="s">
        <v>49</v>
      </c>
      <c r="C20" s="30">
        <v>4316.6400000000003</v>
      </c>
      <c r="D20" s="12">
        <v>697</v>
      </c>
      <c r="E20" s="13">
        <f t="shared" si="0"/>
        <v>0.16146817895400126</v>
      </c>
      <c r="F20" s="31">
        <f t="shared" si="1"/>
        <v>2</v>
      </c>
      <c r="G20" s="39">
        <v>59</v>
      </c>
      <c r="H20" s="13">
        <f t="shared" si="2"/>
        <v>8.4648493543758974E-2</v>
      </c>
      <c r="I20" s="31">
        <f t="shared" si="3"/>
        <v>4</v>
      </c>
      <c r="J20" s="17">
        <v>792</v>
      </c>
      <c r="K20" s="4">
        <v>403</v>
      </c>
      <c r="L20" s="4">
        <f t="shared" si="4"/>
        <v>389</v>
      </c>
      <c r="M20" s="16"/>
      <c r="N20" s="50">
        <v>792</v>
      </c>
      <c r="O20" s="4">
        <v>0</v>
      </c>
      <c r="P20" s="13">
        <f t="shared" si="5"/>
        <v>0</v>
      </c>
      <c r="Q20" s="31">
        <f t="shared" si="6"/>
        <v>1</v>
      </c>
      <c r="R20" s="17">
        <v>95</v>
      </c>
      <c r="S20" s="13">
        <f t="shared" si="7"/>
        <v>0.13629842180774748</v>
      </c>
      <c r="T20" s="16">
        <f t="shared" si="8"/>
        <v>2</v>
      </c>
      <c r="U20" s="50">
        <v>91.11</v>
      </c>
      <c r="V20" s="14">
        <f t="shared" si="9"/>
        <v>0.13071736011477761</v>
      </c>
      <c r="W20" s="31">
        <f t="shared" si="10"/>
        <v>1</v>
      </c>
      <c r="X20" s="24">
        <f t="shared" si="11"/>
        <v>2</v>
      </c>
      <c r="Y20" s="55">
        <f t="shared" si="12"/>
        <v>2</v>
      </c>
      <c r="Z20" s="17">
        <v>3</v>
      </c>
      <c r="AA20" s="16">
        <f t="shared" si="13"/>
        <v>6</v>
      </c>
      <c r="AB20" s="55">
        <f t="shared" si="14"/>
        <v>3</v>
      </c>
      <c r="AC20" s="75">
        <v>1</v>
      </c>
      <c r="AD20" s="22">
        <f t="shared" si="15"/>
        <v>2</v>
      </c>
      <c r="AE20" s="59">
        <f t="shared" si="16"/>
        <v>4</v>
      </c>
      <c r="AF20" s="17"/>
      <c r="AG20" s="4"/>
      <c r="AH20" s="4">
        <v>3</v>
      </c>
      <c r="AI20" s="4">
        <v>6</v>
      </c>
      <c r="AJ20" s="4">
        <f t="shared" si="17"/>
        <v>18</v>
      </c>
      <c r="AK20" s="97">
        <f t="shared" si="18"/>
        <v>4</v>
      </c>
    </row>
    <row r="21" spans="1:37" ht="15" x14ac:dyDescent="0.2">
      <c r="A21" s="61">
        <v>14</v>
      </c>
      <c r="B21" s="62" t="s">
        <v>50</v>
      </c>
      <c r="C21" s="30">
        <v>9427.44</v>
      </c>
      <c r="D21" s="12">
        <v>5159</v>
      </c>
      <c r="E21" s="13">
        <f t="shared" si="0"/>
        <v>0.5472323345468123</v>
      </c>
      <c r="F21" s="31">
        <f t="shared" si="1"/>
        <v>3</v>
      </c>
      <c r="G21" s="39">
        <v>532</v>
      </c>
      <c r="H21" s="13">
        <f t="shared" si="2"/>
        <v>0.10312075983717775</v>
      </c>
      <c r="I21" s="31">
        <f t="shared" si="3"/>
        <v>3</v>
      </c>
      <c r="J21" s="17">
        <v>3792</v>
      </c>
      <c r="K21" s="4">
        <v>2832</v>
      </c>
      <c r="L21" s="4">
        <f t="shared" si="4"/>
        <v>960</v>
      </c>
      <c r="M21" s="16"/>
      <c r="N21" s="50">
        <v>5692</v>
      </c>
      <c r="O21" s="4">
        <v>329</v>
      </c>
      <c r="P21" s="13">
        <f t="shared" si="5"/>
        <v>5.7800421644413215E-2</v>
      </c>
      <c r="Q21" s="31">
        <f t="shared" si="6"/>
        <v>2</v>
      </c>
      <c r="R21" s="17">
        <v>204</v>
      </c>
      <c r="S21" s="13">
        <f t="shared" si="7"/>
        <v>3.9542547005233575E-2</v>
      </c>
      <c r="T21" s="16">
        <f t="shared" si="8"/>
        <v>3</v>
      </c>
      <c r="U21" s="50">
        <v>34.44</v>
      </c>
      <c r="V21" s="14">
        <f t="shared" si="9"/>
        <v>6.675712347354138E-3</v>
      </c>
      <c r="W21" s="31">
        <f t="shared" si="10"/>
        <v>4</v>
      </c>
      <c r="X21" s="24">
        <f t="shared" si="11"/>
        <v>3</v>
      </c>
      <c r="Y21" s="55">
        <f t="shared" si="12"/>
        <v>3</v>
      </c>
      <c r="Z21" s="17">
        <v>2</v>
      </c>
      <c r="AA21" s="16">
        <f t="shared" si="13"/>
        <v>6</v>
      </c>
      <c r="AB21" s="55">
        <f t="shared" si="14"/>
        <v>3</v>
      </c>
      <c r="AC21" s="75">
        <v>2</v>
      </c>
      <c r="AD21" s="22">
        <f t="shared" si="15"/>
        <v>1</v>
      </c>
      <c r="AE21" s="66">
        <f t="shared" si="16"/>
        <v>3</v>
      </c>
      <c r="AF21" s="17"/>
      <c r="AG21" s="4"/>
      <c r="AH21" s="4">
        <v>3</v>
      </c>
      <c r="AI21" s="4">
        <v>5</v>
      </c>
      <c r="AJ21" s="4">
        <f t="shared" si="17"/>
        <v>15</v>
      </c>
      <c r="AK21" s="93">
        <f t="shared" si="18"/>
        <v>3</v>
      </c>
    </row>
    <row r="22" spans="1:37" ht="15" x14ac:dyDescent="0.2">
      <c r="A22" s="61">
        <v>15</v>
      </c>
      <c r="B22" s="62" t="s">
        <v>51</v>
      </c>
      <c r="C22" s="30">
        <v>4712.68</v>
      </c>
      <c r="D22" s="12">
        <v>2838</v>
      </c>
      <c r="E22" s="13">
        <f t="shared" si="0"/>
        <v>0.60220511471179872</v>
      </c>
      <c r="F22" s="31">
        <f t="shared" si="1"/>
        <v>4</v>
      </c>
      <c r="G22" s="39">
        <v>40</v>
      </c>
      <c r="H22" s="13">
        <f t="shared" si="2"/>
        <v>1.4094432699083862E-2</v>
      </c>
      <c r="I22" s="31">
        <f t="shared" si="3"/>
        <v>4</v>
      </c>
      <c r="J22" s="17">
        <v>1857</v>
      </c>
      <c r="K22" s="4">
        <v>977</v>
      </c>
      <c r="L22" s="4">
        <f t="shared" si="4"/>
        <v>880</v>
      </c>
      <c r="M22" s="16"/>
      <c r="N22" s="50">
        <v>3078</v>
      </c>
      <c r="O22" s="4">
        <v>27</v>
      </c>
      <c r="P22" s="13">
        <f t="shared" si="5"/>
        <v>8.771929824561403E-3</v>
      </c>
      <c r="Q22" s="31">
        <f t="shared" si="6"/>
        <v>1</v>
      </c>
      <c r="R22" s="17">
        <v>213</v>
      </c>
      <c r="S22" s="13">
        <f t="shared" si="7"/>
        <v>7.5052854122621568E-2</v>
      </c>
      <c r="T22" s="16">
        <f t="shared" si="8"/>
        <v>2</v>
      </c>
      <c r="U22" s="50">
        <v>62</v>
      </c>
      <c r="V22" s="14">
        <f t="shared" si="9"/>
        <v>2.1846370683579985E-2</v>
      </c>
      <c r="W22" s="31">
        <f t="shared" si="10"/>
        <v>2</v>
      </c>
      <c r="X22" s="24">
        <f t="shared" si="11"/>
        <v>2.75</v>
      </c>
      <c r="Y22" s="55">
        <f t="shared" si="12"/>
        <v>3</v>
      </c>
      <c r="Z22" s="17">
        <v>4</v>
      </c>
      <c r="AA22" s="16">
        <f t="shared" si="13"/>
        <v>12</v>
      </c>
      <c r="AB22" s="55">
        <f t="shared" si="14"/>
        <v>4</v>
      </c>
      <c r="AC22" s="75">
        <v>2</v>
      </c>
      <c r="AD22" s="22">
        <f t="shared" si="15"/>
        <v>2</v>
      </c>
      <c r="AE22" s="59">
        <f t="shared" si="16"/>
        <v>4</v>
      </c>
      <c r="AF22" s="17"/>
      <c r="AG22" s="4"/>
      <c r="AH22" s="4">
        <v>3</v>
      </c>
      <c r="AI22" s="4">
        <v>6</v>
      </c>
      <c r="AJ22" s="4">
        <f t="shared" si="17"/>
        <v>18</v>
      </c>
      <c r="AK22" s="97">
        <f t="shared" si="18"/>
        <v>4</v>
      </c>
    </row>
    <row r="23" spans="1:37" ht="15" x14ac:dyDescent="0.2">
      <c r="A23" s="61">
        <v>16</v>
      </c>
      <c r="B23" s="62" t="s">
        <v>52</v>
      </c>
      <c r="C23" s="30">
        <v>18653.759999999998</v>
      </c>
      <c r="D23" s="12">
        <v>6494</v>
      </c>
      <c r="E23" s="13">
        <f t="shared" si="0"/>
        <v>0.34813356663750367</v>
      </c>
      <c r="F23" s="31">
        <f t="shared" si="1"/>
        <v>2</v>
      </c>
      <c r="G23" s="39">
        <v>1390</v>
      </c>
      <c r="H23" s="13">
        <f t="shared" si="2"/>
        <v>0.2140437326763166</v>
      </c>
      <c r="I23" s="31">
        <f t="shared" si="3"/>
        <v>2</v>
      </c>
      <c r="J23" s="17">
        <v>3420</v>
      </c>
      <c r="K23" s="4">
        <v>2334</v>
      </c>
      <c r="L23" s="4">
        <f t="shared" si="4"/>
        <v>1086</v>
      </c>
      <c r="M23" s="16"/>
      <c r="N23" s="50">
        <v>6984</v>
      </c>
      <c r="O23" s="4">
        <v>173</v>
      </c>
      <c r="P23" s="13">
        <f t="shared" si="5"/>
        <v>2.47709049255441E-2</v>
      </c>
      <c r="Q23" s="31">
        <f t="shared" si="6"/>
        <v>1</v>
      </c>
      <c r="R23" s="17">
        <v>317</v>
      </c>
      <c r="S23" s="13">
        <f t="shared" si="7"/>
        <v>4.8814290113951338E-2</v>
      </c>
      <c r="T23" s="16">
        <f t="shared" si="8"/>
        <v>3</v>
      </c>
      <c r="U23" s="50">
        <v>52.62</v>
      </c>
      <c r="V23" s="14">
        <f t="shared" si="9"/>
        <v>8.102864182322143E-3</v>
      </c>
      <c r="W23" s="31">
        <f t="shared" si="10"/>
        <v>3</v>
      </c>
      <c r="X23" s="24">
        <f t="shared" si="11"/>
        <v>2</v>
      </c>
      <c r="Y23" s="55">
        <f t="shared" si="12"/>
        <v>2</v>
      </c>
      <c r="Z23" s="17">
        <v>4</v>
      </c>
      <c r="AA23" s="16">
        <f t="shared" si="13"/>
        <v>8</v>
      </c>
      <c r="AB23" s="55">
        <f t="shared" si="14"/>
        <v>3</v>
      </c>
      <c r="AC23" s="75">
        <v>2</v>
      </c>
      <c r="AD23" s="22">
        <f t="shared" si="15"/>
        <v>1</v>
      </c>
      <c r="AE23" s="66">
        <f t="shared" si="16"/>
        <v>3</v>
      </c>
      <c r="AF23" s="17"/>
      <c r="AG23" s="4"/>
      <c r="AH23" s="4">
        <v>3</v>
      </c>
      <c r="AI23" s="4">
        <v>6</v>
      </c>
      <c r="AJ23" s="4">
        <f t="shared" si="17"/>
        <v>18</v>
      </c>
      <c r="AK23" s="97">
        <f t="shared" si="18"/>
        <v>4</v>
      </c>
    </row>
    <row r="24" spans="1:37" ht="15" x14ac:dyDescent="0.2">
      <c r="A24" s="61">
        <v>17</v>
      </c>
      <c r="B24" s="62" t="s">
        <v>53</v>
      </c>
      <c r="C24" s="30">
        <v>10455.64</v>
      </c>
      <c r="D24" s="12">
        <v>6539</v>
      </c>
      <c r="E24" s="13">
        <f t="shared" si="0"/>
        <v>0.62540408812851245</v>
      </c>
      <c r="F24" s="31">
        <f t="shared" si="1"/>
        <v>4</v>
      </c>
      <c r="G24" s="39">
        <v>803</v>
      </c>
      <c r="H24" s="13">
        <f t="shared" si="2"/>
        <v>0.1228016516286894</v>
      </c>
      <c r="I24" s="31">
        <f t="shared" si="3"/>
        <v>3</v>
      </c>
      <c r="J24" s="17">
        <v>3648</v>
      </c>
      <c r="K24" s="4">
        <v>2005</v>
      </c>
      <c r="L24" s="4">
        <f t="shared" si="4"/>
        <v>1643</v>
      </c>
      <c r="M24" s="16"/>
      <c r="N24" s="50">
        <v>7018</v>
      </c>
      <c r="O24" s="4">
        <v>433</v>
      </c>
      <c r="P24" s="13">
        <f t="shared" si="5"/>
        <v>6.1698489598176122E-2</v>
      </c>
      <c r="Q24" s="31">
        <f t="shared" si="6"/>
        <v>2</v>
      </c>
      <c r="R24" s="17">
        <v>46</v>
      </c>
      <c r="S24" s="13">
        <f t="shared" si="7"/>
        <v>7.0347147881939139E-3</v>
      </c>
      <c r="T24" s="16">
        <f t="shared" si="8"/>
        <v>4</v>
      </c>
      <c r="U24" s="50">
        <v>17.149999999999999</v>
      </c>
      <c r="V24" s="14">
        <f t="shared" si="9"/>
        <v>2.6227251873375134E-3</v>
      </c>
      <c r="W24" s="31">
        <f t="shared" si="10"/>
        <v>4</v>
      </c>
      <c r="X24" s="24">
        <f t="shared" si="11"/>
        <v>3.25</v>
      </c>
      <c r="Y24" s="55">
        <f t="shared" si="12"/>
        <v>3</v>
      </c>
      <c r="Z24" s="17">
        <v>4</v>
      </c>
      <c r="AA24" s="16">
        <f t="shared" si="13"/>
        <v>12</v>
      </c>
      <c r="AB24" s="55">
        <f t="shared" si="14"/>
        <v>4</v>
      </c>
      <c r="AC24" s="75">
        <v>2</v>
      </c>
      <c r="AD24" s="22">
        <f t="shared" si="15"/>
        <v>2</v>
      </c>
      <c r="AE24" s="59">
        <f t="shared" si="16"/>
        <v>4</v>
      </c>
      <c r="AF24" s="17"/>
      <c r="AG24" s="4"/>
      <c r="AH24" s="4">
        <v>3</v>
      </c>
      <c r="AI24" s="4">
        <v>6</v>
      </c>
      <c r="AJ24" s="4">
        <f t="shared" si="17"/>
        <v>18</v>
      </c>
      <c r="AK24" s="97">
        <f t="shared" si="18"/>
        <v>4</v>
      </c>
    </row>
    <row r="25" spans="1:37" ht="15" x14ac:dyDescent="0.2">
      <c r="A25" s="61">
        <v>18</v>
      </c>
      <c r="B25" s="62" t="s">
        <v>54</v>
      </c>
      <c r="C25" s="30">
        <v>6666.25</v>
      </c>
      <c r="D25" s="12">
        <v>3972</v>
      </c>
      <c r="E25" s="13">
        <f t="shared" si="0"/>
        <v>0.59583723982748926</v>
      </c>
      <c r="F25" s="31">
        <f t="shared" si="1"/>
        <v>3</v>
      </c>
      <c r="G25" s="39">
        <v>231</v>
      </c>
      <c r="H25" s="13">
        <f t="shared" si="2"/>
        <v>5.8157099697885198E-2</v>
      </c>
      <c r="I25" s="31">
        <f t="shared" si="3"/>
        <v>4</v>
      </c>
      <c r="J25" s="17">
        <v>2043</v>
      </c>
      <c r="K25" s="4">
        <v>1129</v>
      </c>
      <c r="L25" s="4">
        <f t="shared" si="4"/>
        <v>914</v>
      </c>
      <c r="M25" s="16"/>
      <c r="N25" s="50">
        <v>4289</v>
      </c>
      <c r="O25" s="4">
        <v>198</v>
      </c>
      <c r="P25" s="13">
        <f t="shared" si="5"/>
        <v>4.6164607134530196E-2</v>
      </c>
      <c r="Q25" s="31">
        <f t="shared" si="6"/>
        <v>2</v>
      </c>
      <c r="R25" s="17">
        <v>119</v>
      </c>
      <c r="S25" s="13">
        <f t="shared" si="7"/>
        <v>2.9959718026183284E-2</v>
      </c>
      <c r="T25" s="16">
        <f t="shared" si="8"/>
        <v>4</v>
      </c>
      <c r="U25" s="50">
        <v>8.31</v>
      </c>
      <c r="V25" s="14">
        <f t="shared" si="9"/>
        <v>2.0921450151057401E-3</v>
      </c>
      <c r="W25" s="31">
        <f t="shared" si="10"/>
        <v>4</v>
      </c>
      <c r="X25" s="24">
        <f t="shared" si="11"/>
        <v>3.25</v>
      </c>
      <c r="Y25" s="55">
        <f t="shared" si="12"/>
        <v>3</v>
      </c>
      <c r="Z25" s="17">
        <v>4</v>
      </c>
      <c r="AA25" s="16">
        <f t="shared" si="13"/>
        <v>12</v>
      </c>
      <c r="AB25" s="55">
        <f t="shared" si="14"/>
        <v>4</v>
      </c>
      <c r="AC25" s="75">
        <v>1</v>
      </c>
      <c r="AD25" s="22">
        <f t="shared" si="15"/>
        <v>3</v>
      </c>
      <c r="AE25" s="59">
        <f t="shared" si="16"/>
        <v>4</v>
      </c>
      <c r="AF25" s="17"/>
      <c r="AG25" s="4"/>
      <c r="AH25" s="4">
        <v>3</v>
      </c>
      <c r="AI25" s="4">
        <v>6</v>
      </c>
      <c r="AJ25" s="4">
        <f t="shared" si="17"/>
        <v>18</v>
      </c>
      <c r="AK25" s="97">
        <f t="shared" si="18"/>
        <v>4</v>
      </c>
    </row>
    <row r="26" spans="1:37" ht="15" x14ac:dyDescent="0.2">
      <c r="A26" s="61">
        <v>19</v>
      </c>
      <c r="B26" s="62" t="s">
        <v>55</v>
      </c>
      <c r="C26" s="30">
        <v>12234.14</v>
      </c>
      <c r="D26" s="12">
        <v>10221</v>
      </c>
      <c r="E26" s="13">
        <f t="shared" si="0"/>
        <v>0.83544899764102754</v>
      </c>
      <c r="F26" s="31">
        <f t="shared" si="1"/>
        <v>4</v>
      </c>
      <c r="G26" s="39">
        <v>103</v>
      </c>
      <c r="H26" s="13">
        <f t="shared" si="2"/>
        <v>1.0077291850112514E-2</v>
      </c>
      <c r="I26" s="31">
        <f t="shared" si="3"/>
        <v>4</v>
      </c>
      <c r="J26" s="17">
        <v>2427</v>
      </c>
      <c r="K26" s="4">
        <v>900</v>
      </c>
      <c r="L26" s="4">
        <f t="shared" si="4"/>
        <v>1527</v>
      </c>
      <c r="M26" s="16"/>
      <c r="N26" s="50">
        <v>10618</v>
      </c>
      <c r="O26" s="4">
        <v>269</v>
      </c>
      <c r="P26" s="13">
        <f t="shared" si="5"/>
        <v>2.533433791674515E-2</v>
      </c>
      <c r="Q26" s="31">
        <f t="shared" si="6"/>
        <v>1</v>
      </c>
      <c r="R26" s="17">
        <v>128</v>
      </c>
      <c r="S26" s="13">
        <f t="shared" si="7"/>
        <v>1.252323647392623E-2</v>
      </c>
      <c r="T26" s="16">
        <f t="shared" si="8"/>
        <v>4</v>
      </c>
      <c r="U26" s="50">
        <v>87.39</v>
      </c>
      <c r="V26" s="14">
        <f t="shared" si="9"/>
        <v>8.5500440270032292E-3</v>
      </c>
      <c r="W26" s="31">
        <f t="shared" si="10"/>
        <v>3</v>
      </c>
      <c r="X26" s="24">
        <f t="shared" si="11"/>
        <v>3</v>
      </c>
      <c r="Y26" s="55">
        <f t="shared" si="12"/>
        <v>3</v>
      </c>
      <c r="Z26" s="17">
        <v>2</v>
      </c>
      <c r="AA26" s="16">
        <f t="shared" si="13"/>
        <v>6</v>
      </c>
      <c r="AB26" s="55">
        <f t="shared" si="14"/>
        <v>3</v>
      </c>
      <c r="AC26" s="75">
        <v>2</v>
      </c>
      <c r="AD26" s="22">
        <f t="shared" si="15"/>
        <v>1</v>
      </c>
      <c r="AE26" s="66">
        <f t="shared" si="16"/>
        <v>3</v>
      </c>
      <c r="AF26" s="17"/>
      <c r="AG26" s="4"/>
      <c r="AH26" s="4">
        <v>3</v>
      </c>
      <c r="AI26" s="4">
        <v>5</v>
      </c>
      <c r="AJ26" s="4">
        <f t="shared" si="17"/>
        <v>15</v>
      </c>
      <c r="AK26" s="93">
        <f t="shared" si="18"/>
        <v>3</v>
      </c>
    </row>
    <row r="27" spans="1:37" ht="15" x14ac:dyDescent="0.2">
      <c r="A27" s="61">
        <v>20</v>
      </c>
      <c r="B27" s="62" t="s">
        <v>56</v>
      </c>
      <c r="C27" s="30">
        <v>5787.57</v>
      </c>
      <c r="D27" s="12">
        <v>2818</v>
      </c>
      <c r="E27" s="13">
        <f t="shared" si="0"/>
        <v>0.48690555794573548</v>
      </c>
      <c r="F27" s="31">
        <f t="shared" si="1"/>
        <v>3</v>
      </c>
      <c r="G27" s="39">
        <v>1360</v>
      </c>
      <c r="H27" s="13">
        <f t="shared" si="2"/>
        <v>0.48261178140525196</v>
      </c>
      <c r="I27" s="31">
        <f t="shared" si="3"/>
        <v>1</v>
      </c>
      <c r="J27" s="17">
        <v>1938</v>
      </c>
      <c r="K27" s="4">
        <v>1497</v>
      </c>
      <c r="L27" s="4">
        <f t="shared" si="4"/>
        <v>441</v>
      </c>
      <c r="M27" s="16"/>
      <c r="N27" s="50">
        <v>3072</v>
      </c>
      <c r="O27" s="4">
        <v>224</v>
      </c>
      <c r="P27" s="13">
        <f t="shared" si="5"/>
        <v>7.2916666666666671E-2</v>
      </c>
      <c r="Q27" s="31">
        <f t="shared" si="6"/>
        <v>3</v>
      </c>
      <c r="R27" s="17">
        <v>30</v>
      </c>
      <c r="S27" s="13">
        <f t="shared" si="7"/>
        <v>1.0645848119233499E-2</v>
      </c>
      <c r="T27" s="16">
        <f t="shared" si="8"/>
        <v>4</v>
      </c>
      <c r="U27" s="50">
        <v>19.510000000000002</v>
      </c>
      <c r="V27" s="14">
        <f t="shared" si="9"/>
        <v>6.9233498935415191E-3</v>
      </c>
      <c r="W27" s="31">
        <f t="shared" si="10"/>
        <v>4</v>
      </c>
      <c r="X27" s="24">
        <f t="shared" si="11"/>
        <v>2.75</v>
      </c>
      <c r="Y27" s="55">
        <f t="shared" si="12"/>
        <v>3</v>
      </c>
      <c r="Z27" s="17">
        <v>3</v>
      </c>
      <c r="AA27" s="16">
        <f t="shared" si="13"/>
        <v>9</v>
      </c>
      <c r="AB27" s="55">
        <f t="shared" si="14"/>
        <v>3</v>
      </c>
      <c r="AC27" s="75">
        <v>1</v>
      </c>
      <c r="AD27" s="22">
        <f t="shared" si="15"/>
        <v>2</v>
      </c>
      <c r="AE27" s="59">
        <f t="shared" si="16"/>
        <v>4</v>
      </c>
      <c r="AF27" s="17"/>
      <c r="AG27" s="4"/>
      <c r="AH27" s="4">
        <v>3</v>
      </c>
      <c r="AI27" s="4">
        <v>6</v>
      </c>
      <c r="AJ27" s="4">
        <f t="shared" si="17"/>
        <v>18</v>
      </c>
      <c r="AK27" s="97">
        <f t="shared" si="18"/>
        <v>4</v>
      </c>
    </row>
    <row r="28" spans="1:37" ht="15" x14ac:dyDescent="0.2">
      <c r="A28" s="61">
        <v>21</v>
      </c>
      <c r="B28" s="62" t="s">
        <v>57</v>
      </c>
      <c r="C28" s="30">
        <v>11054.75</v>
      </c>
      <c r="D28" s="12">
        <v>6014</v>
      </c>
      <c r="E28" s="13">
        <f t="shared" si="0"/>
        <v>0.5440195391121464</v>
      </c>
      <c r="F28" s="31">
        <f t="shared" si="1"/>
        <v>3</v>
      </c>
      <c r="G28" s="39">
        <v>576</v>
      </c>
      <c r="H28" s="13">
        <f t="shared" si="2"/>
        <v>9.5776521449950122E-2</v>
      </c>
      <c r="I28" s="31">
        <f t="shared" si="3"/>
        <v>4</v>
      </c>
      <c r="J28" s="17">
        <v>2568</v>
      </c>
      <c r="K28" s="4">
        <v>1767</v>
      </c>
      <c r="L28" s="4">
        <f t="shared" si="4"/>
        <v>801</v>
      </c>
      <c r="M28" s="16"/>
      <c r="N28" s="50">
        <v>6398</v>
      </c>
      <c r="O28" s="4">
        <v>153</v>
      </c>
      <c r="P28" s="13">
        <f t="shared" si="5"/>
        <v>2.3913723038449516E-2</v>
      </c>
      <c r="Q28" s="31">
        <f t="shared" si="6"/>
        <v>1</v>
      </c>
      <c r="R28" s="17">
        <v>231</v>
      </c>
      <c r="S28" s="13">
        <f t="shared" si="7"/>
        <v>3.8410375789823745E-2</v>
      </c>
      <c r="T28" s="16">
        <f t="shared" si="8"/>
        <v>3</v>
      </c>
      <c r="U28" s="50">
        <v>116.42</v>
      </c>
      <c r="V28" s="14">
        <f t="shared" si="9"/>
        <v>1.9358164283338877E-2</v>
      </c>
      <c r="W28" s="31">
        <f t="shared" si="10"/>
        <v>2</v>
      </c>
      <c r="X28" s="24">
        <f t="shared" si="11"/>
        <v>2.5</v>
      </c>
      <c r="Y28" s="55">
        <f t="shared" si="12"/>
        <v>3</v>
      </c>
      <c r="Z28" s="17">
        <v>3</v>
      </c>
      <c r="AA28" s="16">
        <f t="shared" si="13"/>
        <v>9</v>
      </c>
      <c r="AB28" s="55">
        <f t="shared" si="14"/>
        <v>3</v>
      </c>
      <c r="AC28" s="75">
        <v>2</v>
      </c>
      <c r="AD28" s="22">
        <f t="shared" si="15"/>
        <v>1</v>
      </c>
      <c r="AE28" s="66">
        <f t="shared" si="16"/>
        <v>3</v>
      </c>
      <c r="AF28" s="17"/>
      <c r="AG28" s="4"/>
      <c r="AH28" s="4">
        <v>3</v>
      </c>
      <c r="AI28" s="4">
        <v>6</v>
      </c>
      <c r="AJ28" s="4">
        <f t="shared" si="17"/>
        <v>18</v>
      </c>
      <c r="AK28" s="97">
        <f t="shared" si="18"/>
        <v>4</v>
      </c>
    </row>
    <row r="29" spans="1:37" ht="15" x14ac:dyDescent="0.2">
      <c r="A29" s="61">
        <v>22</v>
      </c>
      <c r="B29" s="62" t="s">
        <v>58</v>
      </c>
      <c r="C29" s="30">
        <v>10929.79</v>
      </c>
      <c r="D29" s="12">
        <v>3899</v>
      </c>
      <c r="E29" s="13">
        <f t="shared" si="0"/>
        <v>0.35673146510591691</v>
      </c>
      <c r="F29" s="31">
        <f t="shared" si="1"/>
        <v>2</v>
      </c>
      <c r="G29" s="39">
        <v>1118</v>
      </c>
      <c r="H29" s="13">
        <f t="shared" si="2"/>
        <v>0.28674018979225441</v>
      </c>
      <c r="I29" s="31">
        <f t="shared" si="3"/>
        <v>2</v>
      </c>
      <c r="J29" s="17">
        <v>3476</v>
      </c>
      <c r="K29" s="4">
        <v>1687</v>
      </c>
      <c r="L29" s="4">
        <f t="shared" si="4"/>
        <v>1789</v>
      </c>
      <c r="M29" s="16"/>
      <c r="N29" s="50">
        <v>4312</v>
      </c>
      <c r="O29" s="4">
        <v>34</v>
      </c>
      <c r="P29" s="13">
        <f t="shared" si="5"/>
        <v>7.8849721706864568E-3</v>
      </c>
      <c r="Q29" s="31">
        <f t="shared" si="6"/>
        <v>1</v>
      </c>
      <c r="R29" s="17">
        <v>379</v>
      </c>
      <c r="S29" s="13">
        <f t="shared" si="7"/>
        <v>9.7204411387535272E-2</v>
      </c>
      <c r="T29" s="16">
        <f t="shared" si="8"/>
        <v>2</v>
      </c>
      <c r="U29" s="50">
        <v>45.89</v>
      </c>
      <c r="V29" s="14">
        <f t="shared" si="9"/>
        <v>1.1769684534496025E-2</v>
      </c>
      <c r="W29" s="31">
        <f t="shared" si="10"/>
        <v>3</v>
      </c>
      <c r="X29" s="24">
        <f t="shared" si="11"/>
        <v>2</v>
      </c>
      <c r="Y29" s="55">
        <f t="shared" si="12"/>
        <v>2</v>
      </c>
      <c r="Z29" s="17">
        <v>4</v>
      </c>
      <c r="AA29" s="16">
        <f t="shared" si="13"/>
        <v>8</v>
      </c>
      <c r="AB29" s="55">
        <f t="shared" si="14"/>
        <v>3</v>
      </c>
      <c r="AC29" s="75">
        <v>1</v>
      </c>
      <c r="AD29" s="22">
        <f t="shared" si="15"/>
        <v>2</v>
      </c>
      <c r="AE29" s="59">
        <f t="shared" si="16"/>
        <v>4</v>
      </c>
      <c r="AF29" s="17"/>
      <c r="AG29" s="4"/>
      <c r="AH29" s="4">
        <v>3</v>
      </c>
      <c r="AI29" s="4">
        <v>6</v>
      </c>
      <c r="AJ29" s="4">
        <f t="shared" si="17"/>
        <v>18</v>
      </c>
      <c r="AK29" s="97">
        <f t="shared" si="18"/>
        <v>4</v>
      </c>
    </row>
    <row r="30" spans="1:37" ht="15" x14ac:dyDescent="0.2">
      <c r="A30" s="61">
        <v>23</v>
      </c>
      <c r="B30" s="62" t="s">
        <v>59</v>
      </c>
      <c r="C30" s="30">
        <v>8797.7000000000007</v>
      </c>
      <c r="D30" s="12">
        <v>3859</v>
      </c>
      <c r="E30" s="13">
        <f t="shared" si="0"/>
        <v>0.43863737113109103</v>
      </c>
      <c r="F30" s="31">
        <f t="shared" si="1"/>
        <v>3</v>
      </c>
      <c r="G30" s="39">
        <v>1320</v>
      </c>
      <c r="H30" s="13">
        <f t="shared" si="2"/>
        <v>0.34205752785695775</v>
      </c>
      <c r="I30" s="31">
        <f t="shared" si="3"/>
        <v>2</v>
      </c>
      <c r="J30" s="17">
        <v>3328</v>
      </c>
      <c r="K30" s="4">
        <v>2154</v>
      </c>
      <c r="L30" s="4">
        <f t="shared" si="4"/>
        <v>1174</v>
      </c>
      <c r="M30" s="16"/>
      <c r="N30" s="50">
        <v>4291</v>
      </c>
      <c r="O30" s="4">
        <v>286</v>
      </c>
      <c r="P30" s="13">
        <f t="shared" si="5"/>
        <v>6.6651130272663714E-2</v>
      </c>
      <c r="Q30" s="31">
        <f t="shared" si="6"/>
        <v>2</v>
      </c>
      <c r="R30" s="17">
        <v>146</v>
      </c>
      <c r="S30" s="13">
        <f t="shared" si="7"/>
        <v>3.7833635656905937E-2</v>
      </c>
      <c r="T30" s="16">
        <f t="shared" si="8"/>
        <v>3</v>
      </c>
      <c r="U30" s="50">
        <v>23.9</v>
      </c>
      <c r="V30" s="14">
        <f t="shared" si="9"/>
        <v>6.1933143301373412E-3</v>
      </c>
      <c r="W30" s="31">
        <f t="shared" si="10"/>
        <v>4</v>
      </c>
      <c r="X30" s="24">
        <f t="shared" si="11"/>
        <v>2.75</v>
      </c>
      <c r="Y30" s="55">
        <f t="shared" si="12"/>
        <v>3</v>
      </c>
      <c r="Z30" s="17">
        <v>4</v>
      </c>
      <c r="AA30" s="16">
        <f t="shared" si="13"/>
        <v>12</v>
      </c>
      <c r="AB30" s="55">
        <f t="shared" si="14"/>
        <v>4</v>
      </c>
      <c r="AC30" s="75">
        <v>2</v>
      </c>
      <c r="AD30" s="22">
        <f t="shared" si="15"/>
        <v>2</v>
      </c>
      <c r="AE30" s="59">
        <f t="shared" si="16"/>
        <v>4</v>
      </c>
      <c r="AF30" s="17"/>
      <c r="AG30" s="4"/>
      <c r="AH30" s="4">
        <v>3</v>
      </c>
      <c r="AI30" s="4">
        <v>6</v>
      </c>
      <c r="AJ30" s="4">
        <f t="shared" si="17"/>
        <v>18</v>
      </c>
      <c r="AK30" s="97">
        <f t="shared" si="18"/>
        <v>4</v>
      </c>
    </row>
    <row r="31" spans="1:37" ht="15" x14ac:dyDescent="0.2">
      <c r="A31" s="61">
        <v>24</v>
      </c>
      <c r="B31" s="62" t="s">
        <v>60</v>
      </c>
      <c r="C31" s="30">
        <v>8600.08</v>
      </c>
      <c r="D31" s="12">
        <v>4281</v>
      </c>
      <c r="E31" s="13">
        <f t="shared" si="0"/>
        <v>0.49778606710635248</v>
      </c>
      <c r="F31" s="31">
        <f t="shared" si="1"/>
        <v>3</v>
      </c>
      <c r="G31" s="39">
        <v>150</v>
      </c>
      <c r="H31" s="13">
        <f t="shared" si="2"/>
        <v>3.5038542396636299E-2</v>
      </c>
      <c r="I31" s="31">
        <f t="shared" si="3"/>
        <v>4</v>
      </c>
      <c r="J31" s="17">
        <v>3799</v>
      </c>
      <c r="K31" s="4">
        <v>3195</v>
      </c>
      <c r="L31" s="4">
        <f t="shared" si="4"/>
        <v>604</v>
      </c>
      <c r="M31" s="16"/>
      <c r="N31" s="50">
        <v>4761</v>
      </c>
      <c r="O31" s="4">
        <v>252</v>
      </c>
      <c r="P31" s="13">
        <f t="shared" si="5"/>
        <v>5.2930056710775046E-2</v>
      </c>
      <c r="Q31" s="31">
        <f t="shared" si="6"/>
        <v>2</v>
      </c>
      <c r="R31" s="17">
        <v>228</v>
      </c>
      <c r="S31" s="13">
        <f t="shared" si="7"/>
        <v>5.3258584442887176E-2</v>
      </c>
      <c r="T31" s="16">
        <f t="shared" si="8"/>
        <v>2</v>
      </c>
      <c r="U31" s="50">
        <v>100.55</v>
      </c>
      <c r="V31" s="14">
        <f t="shared" si="9"/>
        <v>2.3487502919878531E-2</v>
      </c>
      <c r="W31" s="31">
        <f t="shared" si="10"/>
        <v>2</v>
      </c>
      <c r="X31" s="24">
        <f t="shared" si="11"/>
        <v>2.75</v>
      </c>
      <c r="Y31" s="55">
        <f t="shared" si="12"/>
        <v>3</v>
      </c>
      <c r="Z31" s="17">
        <v>2</v>
      </c>
      <c r="AA31" s="16">
        <f t="shared" si="13"/>
        <v>6</v>
      </c>
      <c r="AB31" s="55">
        <f t="shared" si="14"/>
        <v>3</v>
      </c>
      <c r="AC31" s="75">
        <v>1</v>
      </c>
      <c r="AD31" s="22">
        <f t="shared" si="15"/>
        <v>2</v>
      </c>
      <c r="AE31" s="59">
        <f t="shared" si="16"/>
        <v>4</v>
      </c>
      <c r="AF31" s="17"/>
      <c r="AG31" s="4"/>
      <c r="AH31" s="4">
        <v>3</v>
      </c>
      <c r="AI31" s="4">
        <v>5</v>
      </c>
      <c r="AJ31" s="4">
        <f t="shared" si="17"/>
        <v>15</v>
      </c>
      <c r="AK31" s="93">
        <f t="shared" si="18"/>
        <v>3</v>
      </c>
    </row>
    <row r="32" spans="1:37" ht="15" x14ac:dyDescent="0.2">
      <c r="A32" s="61">
        <v>25</v>
      </c>
      <c r="B32" s="62" t="s">
        <v>61</v>
      </c>
      <c r="C32" s="30">
        <v>3738.95</v>
      </c>
      <c r="D32" s="12">
        <v>686</v>
      </c>
      <c r="E32" s="13">
        <f t="shared" si="0"/>
        <v>0.1834739699648297</v>
      </c>
      <c r="F32" s="31">
        <f t="shared" si="1"/>
        <v>2</v>
      </c>
      <c r="G32" s="39">
        <v>285</v>
      </c>
      <c r="H32" s="13">
        <f t="shared" si="2"/>
        <v>0.41545189504373176</v>
      </c>
      <c r="I32" s="31">
        <f t="shared" si="3"/>
        <v>1</v>
      </c>
      <c r="J32" s="17">
        <v>857</v>
      </c>
      <c r="K32" s="4">
        <v>475</v>
      </c>
      <c r="L32" s="4">
        <f t="shared" si="4"/>
        <v>382</v>
      </c>
      <c r="M32" s="16"/>
      <c r="N32" s="50">
        <v>780</v>
      </c>
      <c r="O32" s="4">
        <v>8</v>
      </c>
      <c r="P32" s="13">
        <f t="shared" si="5"/>
        <v>1.0256410256410256E-2</v>
      </c>
      <c r="Q32" s="31">
        <f t="shared" si="6"/>
        <v>1</v>
      </c>
      <c r="R32" s="17">
        <v>86</v>
      </c>
      <c r="S32" s="13">
        <f t="shared" si="7"/>
        <v>0.12536443148688048</v>
      </c>
      <c r="T32" s="16">
        <f t="shared" si="8"/>
        <v>2</v>
      </c>
      <c r="U32" s="50">
        <v>36.369999999999997</v>
      </c>
      <c r="V32" s="14">
        <f t="shared" si="9"/>
        <v>5.3017492711370261E-2</v>
      </c>
      <c r="W32" s="31">
        <f t="shared" si="10"/>
        <v>1</v>
      </c>
      <c r="X32" s="24">
        <f t="shared" si="11"/>
        <v>1.25</v>
      </c>
      <c r="Y32" s="55">
        <f t="shared" si="12"/>
        <v>1</v>
      </c>
      <c r="Z32" s="17">
        <v>0</v>
      </c>
      <c r="AA32" s="16">
        <f t="shared" si="13"/>
        <v>0</v>
      </c>
      <c r="AB32" s="55">
        <v>0</v>
      </c>
      <c r="AC32" s="75">
        <v>0</v>
      </c>
      <c r="AD32" s="22">
        <v>0</v>
      </c>
      <c r="AE32" s="88">
        <v>0</v>
      </c>
      <c r="AF32" s="17"/>
      <c r="AG32" s="4"/>
      <c r="AH32" s="91">
        <v>3</v>
      </c>
      <c r="AI32" s="91">
        <v>5</v>
      </c>
      <c r="AJ32" s="91">
        <f t="shared" si="17"/>
        <v>15</v>
      </c>
      <c r="AK32" s="93">
        <f t="shared" si="18"/>
        <v>3</v>
      </c>
    </row>
    <row r="33" spans="1:37" ht="15.75" thickBot="1" x14ac:dyDescent="0.25">
      <c r="A33" s="63">
        <v>26</v>
      </c>
      <c r="B33" s="64" t="s">
        <v>62</v>
      </c>
      <c r="C33" s="32">
        <v>8155.45</v>
      </c>
      <c r="D33" s="33">
        <v>4298</v>
      </c>
      <c r="E33" s="34">
        <f t="shared" si="0"/>
        <v>0.52700954576387571</v>
      </c>
      <c r="F33" s="35">
        <f t="shared" si="1"/>
        <v>3</v>
      </c>
      <c r="G33" s="41">
        <v>1158</v>
      </c>
      <c r="H33" s="34">
        <f t="shared" si="2"/>
        <v>0.26942764076314563</v>
      </c>
      <c r="I33" s="35">
        <f t="shared" si="3"/>
        <v>2</v>
      </c>
      <c r="J33" s="17">
        <v>3065</v>
      </c>
      <c r="K33" s="4">
        <v>2163</v>
      </c>
      <c r="L33" s="4">
        <f t="shared" si="4"/>
        <v>902</v>
      </c>
      <c r="M33" s="16"/>
      <c r="N33" s="51">
        <v>4631</v>
      </c>
      <c r="O33" s="71">
        <v>17</v>
      </c>
      <c r="P33" s="34">
        <f t="shared" si="5"/>
        <v>3.6709134096307495E-3</v>
      </c>
      <c r="Q33" s="35">
        <f t="shared" si="6"/>
        <v>1</v>
      </c>
      <c r="R33" s="17">
        <v>316</v>
      </c>
      <c r="S33" s="13">
        <f t="shared" si="7"/>
        <v>7.352256863657515E-2</v>
      </c>
      <c r="T33" s="16">
        <f t="shared" si="8"/>
        <v>2</v>
      </c>
      <c r="U33" s="51">
        <v>31.3</v>
      </c>
      <c r="V33" s="53">
        <f t="shared" si="9"/>
        <v>7.2824569567240581E-3</v>
      </c>
      <c r="W33" s="35">
        <f t="shared" si="10"/>
        <v>3</v>
      </c>
      <c r="X33" s="24">
        <f t="shared" si="11"/>
        <v>2.25</v>
      </c>
      <c r="Y33" s="56">
        <f t="shared" si="12"/>
        <v>2</v>
      </c>
      <c r="Z33" s="17">
        <v>3</v>
      </c>
      <c r="AA33" s="16">
        <f t="shared" si="13"/>
        <v>6</v>
      </c>
      <c r="AB33" s="56">
        <f>IF(AA33&lt;3,1,IF(AA33&lt;5,2,IF(AA33&lt;12,3,4)))</f>
        <v>3</v>
      </c>
      <c r="AC33" s="76">
        <v>1</v>
      </c>
      <c r="AD33" s="22">
        <f>AB33-AC33</f>
        <v>2</v>
      </c>
      <c r="AE33" s="60">
        <f>IF(AD33&lt;-1,1,IF(AD33&lt;1,2,IF(AD33=1,3,4)))</f>
        <v>4</v>
      </c>
      <c r="AF33" s="17"/>
      <c r="AG33" s="4"/>
      <c r="AH33" s="4">
        <v>3</v>
      </c>
      <c r="AI33" s="4">
        <v>6</v>
      </c>
      <c r="AJ33" s="4">
        <f t="shared" si="17"/>
        <v>18</v>
      </c>
      <c r="AK33" s="97">
        <f t="shared" si="18"/>
        <v>4</v>
      </c>
    </row>
    <row r="34" spans="1:37" x14ac:dyDescent="0.2">
      <c r="P34" s="3"/>
    </row>
  </sheetData>
  <sortState xmlns:xlrd2="http://schemas.microsoft.com/office/spreadsheetml/2017/richdata2" ref="A8:AK33">
    <sortCondition ref="A8:A33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CA758-C67F-49CD-85CA-62C1AE706840}">
  <dimension ref="A6:AM34"/>
  <sheetViews>
    <sheetView zoomScale="70" zoomScaleNormal="70" workbookViewId="0">
      <selection activeCell="H51" sqref="H51"/>
    </sheetView>
  </sheetViews>
  <sheetFormatPr defaultColWidth="13.625" defaultRowHeight="14.25" x14ac:dyDescent="0.2"/>
  <cols>
    <col min="1" max="1" width="4.625" customWidth="1"/>
    <col min="2" max="2" width="23.75" customWidth="1"/>
    <col min="3" max="3" width="34.25" bestFit="1" customWidth="1"/>
    <col min="4" max="4" width="17" style="2" customWidth="1"/>
    <col min="5" max="5" width="15.375" style="6" customWidth="1"/>
    <col min="6" max="6" width="17.875" style="1" customWidth="1"/>
    <col min="7" max="7" width="11.875" customWidth="1"/>
    <col min="8" max="8" width="18.875" style="7" customWidth="1"/>
    <col min="10" max="10" width="11.375" hidden="1" customWidth="1"/>
    <col min="11" max="11" width="16.625" hidden="1" customWidth="1"/>
    <col min="12" max="12" width="18.5" hidden="1" customWidth="1"/>
    <col min="13" max="13" width="17.5" hidden="1" customWidth="1"/>
    <col min="14" max="14" width="21.125" hidden="1" customWidth="1"/>
    <col min="15" max="15" width="18.375" hidden="1" customWidth="1"/>
    <col min="16" max="16" width="18.375" customWidth="1"/>
    <col min="17" max="17" width="19.5" customWidth="1"/>
    <col min="18" max="18" width="25.625" style="7" customWidth="1"/>
    <col min="19" max="19" width="18.625" style="1" customWidth="1"/>
    <col min="20" max="20" width="20.875" hidden="1" customWidth="1"/>
    <col min="21" max="21" width="17.625" style="7" hidden="1" customWidth="1"/>
    <col min="22" max="22" width="17.875" hidden="1" customWidth="1"/>
    <col min="23" max="23" width="18.625" customWidth="1"/>
    <col min="24" max="24" width="16.375" style="8" customWidth="1"/>
    <col min="25" max="25" width="19.75" customWidth="1"/>
    <col min="26" max="26" width="15.875" customWidth="1"/>
    <col min="27" max="27" width="14.875" customWidth="1"/>
    <col min="31" max="31" width="17.625" customWidth="1"/>
    <col min="34" max="34" width="16.25" hidden="1" customWidth="1"/>
    <col min="35" max="35" width="19.5" hidden="1" customWidth="1"/>
    <col min="36" max="36" width="18.25" customWidth="1"/>
  </cols>
  <sheetData>
    <row r="6" spans="1:39" ht="15" thickBot="1" x14ac:dyDescent="0.25"/>
    <row r="7" spans="1:39" ht="105" x14ac:dyDescent="0.2">
      <c r="A7" s="26" t="s">
        <v>0</v>
      </c>
      <c r="B7" s="27" t="s">
        <v>1</v>
      </c>
      <c r="C7" s="26" t="s">
        <v>2</v>
      </c>
      <c r="D7" s="28" t="s">
        <v>3</v>
      </c>
      <c r="E7" s="29" t="s">
        <v>4</v>
      </c>
      <c r="F7" s="27" t="s">
        <v>5</v>
      </c>
      <c r="G7" s="36" t="s">
        <v>6</v>
      </c>
      <c r="H7" s="37" t="s">
        <v>7</v>
      </c>
      <c r="I7" s="38" t="s">
        <v>77</v>
      </c>
      <c r="J7" s="79" t="s">
        <v>78</v>
      </c>
      <c r="K7" s="72" t="s">
        <v>68</v>
      </c>
      <c r="L7" s="9" t="s">
        <v>9</v>
      </c>
      <c r="M7" s="9" t="s">
        <v>10</v>
      </c>
      <c r="N7" s="9" t="s">
        <v>10</v>
      </c>
      <c r="O7" s="18" t="s">
        <v>11</v>
      </c>
      <c r="P7" s="69" t="s">
        <v>75</v>
      </c>
      <c r="Q7" s="70" t="s">
        <v>69</v>
      </c>
      <c r="R7" s="28" t="s">
        <v>70</v>
      </c>
      <c r="S7" s="27" t="s">
        <v>15</v>
      </c>
      <c r="T7" s="20" t="s">
        <v>16</v>
      </c>
      <c r="U7" s="10" t="s">
        <v>17</v>
      </c>
      <c r="V7" s="18" t="s">
        <v>18</v>
      </c>
      <c r="W7" s="26" t="s">
        <v>19</v>
      </c>
      <c r="X7" s="52" t="s">
        <v>72</v>
      </c>
      <c r="Y7" s="27" t="s">
        <v>11</v>
      </c>
      <c r="Z7" s="21" t="s">
        <v>21</v>
      </c>
      <c r="AA7" s="54" t="s">
        <v>22</v>
      </c>
      <c r="AB7" s="20" t="s">
        <v>23</v>
      </c>
      <c r="AC7" s="18" t="s">
        <v>24</v>
      </c>
      <c r="AD7" s="54" t="s">
        <v>25</v>
      </c>
      <c r="AE7" s="54" t="s">
        <v>26</v>
      </c>
      <c r="AF7" s="21" t="s">
        <v>27</v>
      </c>
      <c r="AG7" s="54" t="s">
        <v>28</v>
      </c>
      <c r="AH7" s="20" t="s">
        <v>29</v>
      </c>
      <c r="AI7" s="9" t="s">
        <v>30</v>
      </c>
      <c r="AJ7" s="9" t="s">
        <v>31</v>
      </c>
      <c r="AK7" s="9" t="s">
        <v>32</v>
      </c>
      <c r="AL7" s="9" t="s">
        <v>33</v>
      </c>
      <c r="AM7" s="9" t="s">
        <v>34</v>
      </c>
    </row>
    <row r="8" spans="1:39" ht="15" x14ac:dyDescent="0.2">
      <c r="A8" s="61">
        <v>1</v>
      </c>
      <c r="B8" s="62" t="s">
        <v>35</v>
      </c>
      <c r="C8" s="30">
        <v>24016.080000000002</v>
      </c>
      <c r="D8" s="12">
        <v>14074</v>
      </c>
      <c r="E8" s="13">
        <f>D8/C8</f>
        <v>0.58602403056618724</v>
      </c>
      <c r="F8" s="31">
        <f>IF(E8&lt;10%,1,IF(E8&lt;40%,2,IF(E8&lt;60%,3,4)))</f>
        <v>3</v>
      </c>
      <c r="G8" s="39">
        <v>666</v>
      </c>
      <c r="H8" s="13">
        <f>G8/D8</f>
        <v>4.7321301691061531E-2</v>
      </c>
      <c r="I8" s="31">
        <f>IF(H8&lt;10%,4,IF(H8&lt;20%,3,IF(H8&lt;40%,2,1)))</f>
        <v>4</v>
      </c>
      <c r="J8" s="17"/>
      <c r="K8" s="4"/>
      <c r="L8" s="4">
        <v>8585</v>
      </c>
      <c r="M8" s="4">
        <v>6019</v>
      </c>
      <c r="N8" s="4">
        <f>L8-M8</f>
        <v>2566</v>
      </c>
      <c r="O8" s="16"/>
      <c r="P8" s="50">
        <v>15278</v>
      </c>
      <c r="Q8" s="4">
        <v>989</v>
      </c>
      <c r="R8" s="13">
        <f>Q8/P8</f>
        <v>6.4733603874852733E-2</v>
      </c>
      <c r="S8" s="31">
        <f>IF(R8&lt;3%,1,IF(R8&lt;7%,2,IF(R8&lt;20%,3,4)))</f>
        <v>2</v>
      </c>
      <c r="T8" s="17">
        <v>215</v>
      </c>
      <c r="U8" s="13">
        <f>T8/D8</f>
        <v>1.5276396191558904E-2</v>
      </c>
      <c r="V8" s="16">
        <f>IF(U8&lt;3%,4,IF(U8&lt;5%,3,IF(U8&lt;15%,2,1)))</f>
        <v>4</v>
      </c>
      <c r="W8" s="50">
        <v>17.829999999999998</v>
      </c>
      <c r="X8" s="14">
        <f>W8/D8</f>
        <v>1.2668750888162569E-3</v>
      </c>
      <c r="Y8" s="31">
        <f>IF(X8&lt;0.7%,4,IF(X8&lt;1.5%,3,IF(X8&lt;3%,2,1)))</f>
        <v>4</v>
      </c>
      <c r="Z8" s="24">
        <f>(F8+I8+S8+Y8)/4</f>
        <v>3.25</v>
      </c>
      <c r="AA8" s="55">
        <f>IF(Z8&lt;1.5,1,IF(Z8&lt;2.5,2,IF(Z8&lt;3.5,3,4)))</f>
        <v>3</v>
      </c>
      <c r="AB8" s="17">
        <v>4</v>
      </c>
      <c r="AC8" s="16">
        <f>AB8*AA8</f>
        <v>12</v>
      </c>
      <c r="AD8" s="55">
        <f>IF(AC8&lt;3,1,IF(AC8&lt;5,2,IF(AC8&lt;12,3,4)))</f>
        <v>4</v>
      </c>
      <c r="AE8" s="55">
        <v>1</v>
      </c>
      <c r="AF8" s="22">
        <f>AD8-AE8</f>
        <v>3</v>
      </c>
      <c r="AG8" s="59">
        <f>IF(AF8&lt;-1,1,IF(AF8&lt;1,2,IF(AF8=1,3,4)))</f>
        <v>4</v>
      </c>
      <c r="AH8" s="17"/>
      <c r="AI8" s="4"/>
      <c r="AJ8" s="4">
        <v>3</v>
      </c>
      <c r="AK8" s="90">
        <v>6</v>
      </c>
      <c r="AL8" s="4">
        <f>AJ8*AK8</f>
        <v>18</v>
      </c>
      <c r="AM8" s="97">
        <f>IF(AL8&lt;6,1,IF(AL8&lt;12,2,IF(AL8&lt;18,3,4)))</f>
        <v>4</v>
      </c>
    </row>
    <row r="9" spans="1:39" ht="15" x14ac:dyDescent="0.2">
      <c r="A9" s="61">
        <v>2</v>
      </c>
      <c r="B9" s="62" t="s">
        <v>36</v>
      </c>
      <c r="C9" s="30">
        <v>3218.24</v>
      </c>
      <c r="D9" s="12">
        <v>1223</v>
      </c>
      <c r="E9" s="13">
        <f>D9/C9</f>
        <v>0.38002137814457593</v>
      </c>
      <c r="F9" s="31">
        <f>IF(E9&lt;10%,1,IF(E9&lt;40%,2,IF(E9&lt;60%,3,4)))</f>
        <v>2</v>
      </c>
      <c r="G9" s="39">
        <v>418</v>
      </c>
      <c r="H9" s="13">
        <f>G9/D9</f>
        <v>0.34178250204415372</v>
      </c>
      <c r="I9" s="31">
        <f>IF(H9&lt;10%,4,IF(H9&lt;20%,3,IF(H9&lt;40%,2,1)))</f>
        <v>2</v>
      </c>
      <c r="J9" s="17"/>
      <c r="K9" s="4"/>
      <c r="L9" s="4">
        <v>1454</v>
      </c>
      <c r="M9" s="4">
        <v>1194</v>
      </c>
      <c r="N9" s="4">
        <f>L9-M9</f>
        <v>260</v>
      </c>
      <c r="O9" s="16"/>
      <c r="P9" s="50">
        <v>1382</v>
      </c>
      <c r="Q9" s="4">
        <v>3</v>
      </c>
      <c r="R9" s="13">
        <f>Q9/P9</f>
        <v>2.1707670043415342E-3</v>
      </c>
      <c r="S9" s="31">
        <f>IF(R9&lt;3%,1,IF(R9&lt;7%,2,IF(R9&lt;20%,3,4)))</f>
        <v>1</v>
      </c>
      <c r="T9" s="17">
        <v>156</v>
      </c>
      <c r="U9" s="13">
        <f>T9/D9</f>
        <v>0.12755519215044972</v>
      </c>
      <c r="V9" s="16">
        <f>IF(U9&lt;3%,4,IF(U9&lt;5%,3,IF(U9&lt;15%,2,1)))</f>
        <v>2</v>
      </c>
      <c r="W9" s="50">
        <v>92.03</v>
      </c>
      <c r="X9" s="14">
        <f>W9/D9</f>
        <v>7.5249386753883887E-2</v>
      </c>
      <c r="Y9" s="31">
        <f>IF(X9&lt;0.7%,4,IF(X9&lt;1.5%,3,IF(X9&lt;3%,2,1)))</f>
        <v>1</v>
      </c>
      <c r="Z9" s="24">
        <f>(F9+I9+S9+Y9)/4</f>
        <v>1.5</v>
      </c>
      <c r="AA9" s="55">
        <f>IF(Z9&lt;1.5,1,IF(Z9&lt;2.5,2,IF(Z9&lt;3.5,3,4)))</f>
        <v>2</v>
      </c>
      <c r="AB9" s="17">
        <v>1</v>
      </c>
      <c r="AC9" s="16">
        <f>AB9*AA9</f>
        <v>2</v>
      </c>
      <c r="AD9" s="55">
        <f>IF(AC9&lt;3,1,IF(AC9&lt;5,2,IF(AC9&lt;12,3,4)))</f>
        <v>1</v>
      </c>
      <c r="AE9" s="55">
        <v>1</v>
      </c>
      <c r="AF9" s="22">
        <f>AD9-AE9</f>
        <v>0</v>
      </c>
      <c r="AG9" s="57">
        <f>IF(AF9&lt;-1,1,IF(AF9&lt;1,2,IF(AF9=1,3,4)))</f>
        <v>2</v>
      </c>
      <c r="AH9" s="17"/>
      <c r="AI9" s="4"/>
      <c r="AJ9" s="4">
        <v>3</v>
      </c>
      <c r="AK9" s="90">
        <v>6</v>
      </c>
      <c r="AL9" s="4">
        <f t="shared" ref="AL9:AL33" si="0">AJ9*AK9</f>
        <v>18</v>
      </c>
      <c r="AM9" s="97">
        <f t="shared" ref="AM9:AM33" si="1">IF(AL9&lt;6,1,IF(AL9&lt;12,2,IF(AL9&lt;18,3,4)))</f>
        <v>4</v>
      </c>
    </row>
    <row r="10" spans="1:39" ht="15" x14ac:dyDescent="0.2">
      <c r="A10" s="81">
        <v>3</v>
      </c>
      <c r="B10" s="87" t="s">
        <v>37</v>
      </c>
      <c r="C10" s="30" t="s">
        <v>79</v>
      </c>
      <c r="D10" s="12"/>
      <c r="E10" s="13"/>
      <c r="F10" s="31"/>
      <c r="G10" s="40"/>
      <c r="H10" s="13"/>
      <c r="I10" s="31"/>
      <c r="J10" s="17"/>
      <c r="K10" s="4"/>
      <c r="L10" s="4"/>
      <c r="M10" s="4"/>
      <c r="N10" s="4"/>
      <c r="O10" s="16"/>
      <c r="P10" s="50"/>
      <c r="Q10" s="4"/>
      <c r="R10" s="13"/>
      <c r="S10" s="31"/>
      <c r="T10" s="17"/>
      <c r="U10" s="13"/>
      <c r="V10" s="16"/>
      <c r="W10" s="50"/>
      <c r="X10" s="14"/>
      <c r="Y10" s="31"/>
      <c r="Z10" s="24"/>
      <c r="AA10" s="55">
        <v>0</v>
      </c>
      <c r="AB10" s="17"/>
      <c r="AC10" s="16"/>
      <c r="AD10" s="55"/>
      <c r="AE10" s="55"/>
      <c r="AF10" s="22"/>
      <c r="AG10" s="55"/>
      <c r="AH10" s="17"/>
      <c r="AI10" s="4"/>
      <c r="AJ10" s="4"/>
      <c r="AK10" s="90">
        <v>6</v>
      </c>
      <c r="AL10" s="4"/>
      <c r="AM10" s="94"/>
    </row>
    <row r="11" spans="1:39" ht="15" x14ac:dyDescent="0.2">
      <c r="A11" s="61">
        <v>4</v>
      </c>
      <c r="B11" s="62" t="s">
        <v>38</v>
      </c>
      <c r="C11" s="30">
        <v>2072.1999999999998</v>
      </c>
      <c r="D11" s="12">
        <v>691</v>
      </c>
      <c r="E11" s="13">
        <f>D11/C11</f>
        <v>0.33346202104044015</v>
      </c>
      <c r="F11" s="31">
        <f>IF(E11&lt;10%,1,IF(E11&lt;40%,2,IF(E11&lt;60%,3,4)))</f>
        <v>2</v>
      </c>
      <c r="G11" s="39">
        <v>112</v>
      </c>
      <c r="H11" s="13">
        <f>G11/D11</f>
        <v>0.16208393632416787</v>
      </c>
      <c r="I11" s="31">
        <f>IF(H11&lt;10%,4,IF(H11&lt;20%,3,IF(H11&lt;40%,2,1)))</f>
        <v>3</v>
      </c>
      <c r="J11" s="17"/>
      <c r="K11" s="4"/>
      <c r="L11" s="4">
        <v>1079</v>
      </c>
      <c r="M11" s="4">
        <v>721</v>
      </c>
      <c r="N11" s="4">
        <f>L11-M11</f>
        <v>358</v>
      </c>
      <c r="O11" s="16"/>
      <c r="P11" s="50">
        <v>818</v>
      </c>
      <c r="Q11" s="4">
        <v>2</v>
      </c>
      <c r="R11" s="13">
        <f>Q11/P11</f>
        <v>2.4449877750611247E-3</v>
      </c>
      <c r="S11" s="31">
        <f>IF(R11&lt;3%,1,IF(R11&lt;7%,2,IF(R11&lt;20%,3,4)))</f>
        <v>1</v>
      </c>
      <c r="T11" s="17">
        <v>125</v>
      </c>
      <c r="U11" s="13">
        <f>T11/D11</f>
        <v>0.18089725036179449</v>
      </c>
      <c r="V11" s="16">
        <f>IF(U11&lt;3%,4,IF(U11&lt;5%,3,IF(U11&lt;15%,2,1)))</f>
        <v>1</v>
      </c>
      <c r="W11" s="50">
        <v>363.66</v>
      </c>
      <c r="X11" s="14">
        <f>W11/D11</f>
        <v>0.52628075253256157</v>
      </c>
      <c r="Y11" s="31">
        <f>IF(X11&lt;0.7%,4,IF(X11&lt;1.5%,3,IF(X11&lt;3%,2,1)))</f>
        <v>1</v>
      </c>
      <c r="Z11" s="24">
        <f>(F11+I11+S11+Y11)/4</f>
        <v>1.75</v>
      </c>
      <c r="AA11" s="55">
        <f>IF(Z11&lt;1.5,1,IF(Z11&lt;2.5,2,IF(Z11&lt;3.5,3,4)))</f>
        <v>2</v>
      </c>
      <c r="AB11" s="17">
        <v>1</v>
      </c>
      <c r="AC11" s="16">
        <f>AB11*AA11</f>
        <v>2</v>
      </c>
      <c r="AD11" s="55">
        <f>IF(AC11&lt;3,1,IF(AC11&lt;5,2,IF(AC11&lt;12,3,4)))</f>
        <v>1</v>
      </c>
      <c r="AE11" s="55">
        <v>1</v>
      </c>
      <c r="AF11" s="22">
        <f>AD11-AE11</f>
        <v>0</v>
      </c>
      <c r="AG11" s="57">
        <f>IF(AF11&lt;-1,1,IF(AF11&lt;1,2,IF(AF11=1,3,4)))</f>
        <v>2</v>
      </c>
      <c r="AH11" s="17"/>
      <c r="AI11" s="4"/>
      <c r="AJ11" s="4">
        <v>3</v>
      </c>
      <c r="AK11" s="90">
        <v>6</v>
      </c>
      <c r="AL11" s="4">
        <f t="shared" si="0"/>
        <v>18</v>
      </c>
      <c r="AM11" s="97">
        <f t="shared" si="1"/>
        <v>4</v>
      </c>
    </row>
    <row r="12" spans="1:39" ht="15" x14ac:dyDescent="0.2">
      <c r="A12" s="61">
        <v>5</v>
      </c>
      <c r="B12" s="62" t="s">
        <v>39</v>
      </c>
      <c r="C12" s="30">
        <v>8249.25</v>
      </c>
      <c r="D12" s="12">
        <v>2548</v>
      </c>
      <c r="E12" s="13">
        <f>D12/C12</f>
        <v>0.30887656453616996</v>
      </c>
      <c r="F12" s="31">
        <f>IF(E12&lt;10%,1,IF(E12&lt;40%,2,IF(E12&lt;60%,3,4)))</f>
        <v>2</v>
      </c>
      <c r="G12" s="39">
        <v>846</v>
      </c>
      <c r="H12" s="13">
        <f>G12/D12</f>
        <v>0.33202511773940346</v>
      </c>
      <c r="I12" s="31">
        <f>IF(H12&lt;10%,4,IF(H12&lt;20%,3,IF(H12&lt;40%,2,1)))</f>
        <v>2</v>
      </c>
      <c r="J12" s="17"/>
      <c r="K12" s="4"/>
      <c r="L12" s="4">
        <v>2644</v>
      </c>
      <c r="M12" s="4">
        <v>1736</v>
      </c>
      <c r="N12" s="4">
        <f>L12-M12</f>
        <v>908</v>
      </c>
      <c r="O12" s="16"/>
      <c r="P12" s="50">
        <v>2874</v>
      </c>
      <c r="Q12" s="4">
        <v>280</v>
      </c>
      <c r="R12" s="13">
        <f>Q12/P12</f>
        <v>9.7425191370911615E-2</v>
      </c>
      <c r="S12" s="31">
        <f>IF(R12&lt;3%,1,IF(R12&lt;7%,2,IF(R12&lt;20%,3,4)))</f>
        <v>3</v>
      </c>
      <c r="T12" s="17">
        <v>46</v>
      </c>
      <c r="U12" s="13">
        <f>T12/D12</f>
        <v>1.8053375196232339E-2</v>
      </c>
      <c r="V12" s="16">
        <f>IF(U12&lt;3%,4,IF(U12&lt;5%,3,IF(U12&lt;15%,2,1)))</f>
        <v>4</v>
      </c>
      <c r="W12" s="50">
        <v>16.09</v>
      </c>
      <c r="X12" s="14">
        <f>W12/D12</f>
        <v>6.3147566718995286E-3</v>
      </c>
      <c r="Y12" s="31">
        <f>IF(X12&lt;0.7%,4,IF(X12&lt;1.5%,3,IF(X12&lt;3%,2,1)))</f>
        <v>4</v>
      </c>
      <c r="Z12" s="24">
        <f>(F12+I12+S12+Y12)/4</f>
        <v>2.75</v>
      </c>
      <c r="AA12" s="55">
        <f>IF(Z12&lt;1.5,1,IF(Z12&lt;2.5,2,IF(Z12&lt;3.5,3,4)))</f>
        <v>3</v>
      </c>
      <c r="AB12" s="17">
        <v>2</v>
      </c>
      <c r="AC12" s="16">
        <f>AB12*AA12</f>
        <v>6</v>
      </c>
      <c r="AD12" s="55">
        <f>IF(AC12&lt;3,1,IF(AC12&lt;5,2,IF(AC12&lt;12,3,4)))</f>
        <v>3</v>
      </c>
      <c r="AE12" s="55" t="s">
        <v>40</v>
      </c>
      <c r="AF12" s="22" t="s">
        <v>41</v>
      </c>
      <c r="AG12" s="66">
        <f>AD12</f>
        <v>3</v>
      </c>
      <c r="AH12" s="17"/>
      <c r="AI12" s="4"/>
      <c r="AJ12" s="4">
        <v>3</v>
      </c>
      <c r="AK12" s="90">
        <v>6</v>
      </c>
      <c r="AL12" s="4">
        <f t="shared" si="0"/>
        <v>18</v>
      </c>
      <c r="AM12" s="97">
        <f t="shared" si="1"/>
        <v>4</v>
      </c>
    </row>
    <row r="13" spans="1:39" ht="15" x14ac:dyDescent="0.2">
      <c r="A13" s="61">
        <v>6</v>
      </c>
      <c r="B13" s="62" t="s">
        <v>42</v>
      </c>
      <c r="C13" s="30">
        <v>15254.96</v>
      </c>
      <c r="D13" s="12">
        <v>9425</v>
      </c>
      <c r="E13" s="13">
        <f>D13/C13</f>
        <v>0.61783183961151</v>
      </c>
      <c r="F13" s="31">
        <f>IF(E13&lt;10%,1,IF(E13&lt;40%,2,IF(E13&lt;60%,3,4)))</f>
        <v>4</v>
      </c>
      <c r="G13" s="39">
        <v>799</v>
      </c>
      <c r="H13" s="13">
        <f>G13/D13</f>
        <v>8.4774535809018572E-2</v>
      </c>
      <c r="I13" s="31">
        <f>IF(H13&lt;10%,4,IF(H13&lt;20%,3,IF(H13&lt;40%,2,1)))</f>
        <v>4</v>
      </c>
      <c r="J13" s="17"/>
      <c r="K13" s="4"/>
      <c r="L13" s="4">
        <v>5194</v>
      </c>
      <c r="M13" s="4">
        <v>3681</v>
      </c>
      <c r="N13" s="4">
        <f>L13-M13</f>
        <v>1513</v>
      </c>
      <c r="O13" s="16"/>
      <c r="P13" s="50">
        <v>10046</v>
      </c>
      <c r="Q13" s="4">
        <v>564</v>
      </c>
      <c r="R13" s="13">
        <f>Q13/P13</f>
        <v>5.6141747959386819E-2</v>
      </c>
      <c r="S13" s="31">
        <f>IF(R13&lt;3%,1,IF(R13&lt;7%,2,IF(R13&lt;20%,3,4)))</f>
        <v>2</v>
      </c>
      <c r="T13" s="17">
        <v>57</v>
      </c>
      <c r="U13" s="13">
        <f>T13/D13</f>
        <v>6.0477453580901853E-3</v>
      </c>
      <c r="V13" s="16">
        <f>IF(U13&lt;3%,4,IF(U13&lt;5%,3,IF(U13&lt;15%,2,1)))</f>
        <v>4</v>
      </c>
      <c r="W13" s="50">
        <v>8.02</v>
      </c>
      <c r="X13" s="14">
        <f>W13/D13</f>
        <v>8.5092838196286469E-4</v>
      </c>
      <c r="Y13" s="31">
        <f>IF(X13&lt;0.7%,4,IF(X13&lt;1.5%,3,IF(X13&lt;3%,2,1)))</f>
        <v>4</v>
      </c>
      <c r="Z13" s="24">
        <f>(F13+I13+S13+Y13)/4</f>
        <v>3.5</v>
      </c>
      <c r="AA13" s="55">
        <f>IF(Z13&lt;1.5,1,IF(Z13&lt;2.5,2,IF(Z13&lt;3.5,3,4)))</f>
        <v>4</v>
      </c>
      <c r="AB13" s="17">
        <v>1</v>
      </c>
      <c r="AC13" s="16">
        <f>AB13*AA13</f>
        <v>4</v>
      </c>
      <c r="AD13" s="55">
        <f>IF(AC13&lt;3,1,IF(AC13&lt;5,2,IF(AC13&lt;12,3,4)))</f>
        <v>2</v>
      </c>
      <c r="AE13" s="55">
        <v>1</v>
      </c>
      <c r="AF13" s="22">
        <f>AD13-AE13</f>
        <v>1</v>
      </c>
      <c r="AG13" s="66">
        <f>IF(AF13&lt;-1,1,IF(AF13&lt;1,2,IF(AF13=1,3,4)))</f>
        <v>3</v>
      </c>
      <c r="AH13" s="17"/>
      <c r="AI13" s="4"/>
      <c r="AJ13" s="4">
        <v>3</v>
      </c>
      <c r="AK13" s="90">
        <v>6</v>
      </c>
      <c r="AL13" s="4">
        <f t="shared" si="0"/>
        <v>18</v>
      </c>
      <c r="AM13" s="97">
        <f t="shared" si="1"/>
        <v>4</v>
      </c>
    </row>
    <row r="14" spans="1:39" ht="15" x14ac:dyDescent="0.2">
      <c r="A14" s="61">
        <v>7</v>
      </c>
      <c r="B14" s="62" t="s">
        <v>43</v>
      </c>
      <c r="C14" s="30">
        <v>7544.51</v>
      </c>
      <c r="D14" s="12">
        <v>468</v>
      </c>
      <c r="E14" s="13">
        <f>D14/C14</f>
        <v>6.2031861578816912E-2</v>
      </c>
      <c r="F14" s="31">
        <f>IF(E14&lt;10%,1,IF(E14&lt;40%,2,IF(E14&lt;60%,3,4)))</f>
        <v>1</v>
      </c>
      <c r="G14" s="39">
        <v>0</v>
      </c>
      <c r="H14" s="13">
        <f>G14/D14</f>
        <v>0</v>
      </c>
      <c r="I14" s="31">
        <f>IF(H14&lt;10%,4,IF(H14&lt;20%,3,IF(H14&lt;40%,2,1)))</f>
        <v>4</v>
      </c>
      <c r="J14" s="17"/>
      <c r="K14" s="4"/>
      <c r="L14" s="4">
        <v>568</v>
      </c>
      <c r="M14" s="4">
        <v>457</v>
      </c>
      <c r="N14" s="4">
        <f>L14-M14</f>
        <v>111</v>
      </c>
      <c r="O14" s="16"/>
      <c r="P14" s="50">
        <v>529</v>
      </c>
      <c r="Q14" s="4">
        <v>3</v>
      </c>
      <c r="R14" s="13">
        <f>Q14/P14</f>
        <v>5.6710775047258983E-3</v>
      </c>
      <c r="S14" s="31">
        <f>IF(R14&lt;3%,1,IF(R14&lt;7%,2,IF(R14&lt;20%,3,4)))</f>
        <v>1</v>
      </c>
      <c r="T14" s="17">
        <v>58</v>
      </c>
      <c r="U14" s="13">
        <f>T14/D14</f>
        <v>0.12393162393162394</v>
      </c>
      <c r="V14" s="16">
        <f>IF(U14&lt;3%,4,IF(U14&lt;5%,3,IF(U14&lt;15%,2,1)))</f>
        <v>2</v>
      </c>
      <c r="W14" s="50">
        <v>91.33</v>
      </c>
      <c r="X14" s="14">
        <f>W14/D14</f>
        <v>0.19514957264957264</v>
      </c>
      <c r="Y14" s="31">
        <f>IF(X14&lt;0.7%,4,IF(X14&lt;1.5%,3,IF(X14&lt;3%,2,1)))</f>
        <v>1</v>
      </c>
      <c r="Z14" s="24">
        <f>(F14+I14+S14+Y14)/4</f>
        <v>1.75</v>
      </c>
      <c r="AA14" s="55">
        <f>IF(Z14&lt;1.5,1,IF(Z14&lt;2.5,2,IF(Z14&lt;3.5,3,4)))</f>
        <v>2</v>
      </c>
      <c r="AB14" s="17">
        <v>1</v>
      </c>
      <c r="AC14" s="16">
        <f>AB14*AA14</f>
        <v>2</v>
      </c>
      <c r="AD14" s="55">
        <f>IF(AC14&lt;3,1,IF(AC14&lt;5,2,IF(AC14&lt;12,3,4)))</f>
        <v>1</v>
      </c>
      <c r="AE14" s="55">
        <v>1</v>
      </c>
      <c r="AF14" s="22">
        <f>AD14-AE14</f>
        <v>0</v>
      </c>
      <c r="AG14" s="57">
        <f>IF(AF14&lt;-1,1,IF(AF14&lt;1,2,IF(AF14=1,3,4)))</f>
        <v>2</v>
      </c>
      <c r="AH14" s="17"/>
      <c r="AI14" s="4"/>
      <c r="AJ14" s="4">
        <v>3</v>
      </c>
      <c r="AK14" s="90">
        <v>6</v>
      </c>
      <c r="AL14" s="4">
        <f t="shared" si="0"/>
        <v>18</v>
      </c>
      <c r="AM14" s="97">
        <f t="shared" si="1"/>
        <v>4</v>
      </c>
    </row>
    <row r="15" spans="1:39" ht="15" x14ac:dyDescent="0.2">
      <c r="A15" s="81">
        <v>8</v>
      </c>
      <c r="B15" s="84" t="s">
        <v>44</v>
      </c>
      <c r="C15" s="30" t="s">
        <v>79</v>
      </c>
      <c r="D15" s="12"/>
      <c r="E15" s="13"/>
      <c r="F15" s="31"/>
      <c r="G15" s="39"/>
      <c r="H15" s="13"/>
      <c r="I15" s="31"/>
      <c r="J15" s="17"/>
      <c r="K15" s="4"/>
      <c r="L15" s="4"/>
      <c r="M15" s="4"/>
      <c r="N15" s="4"/>
      <c r="O15" s="16"/>
      <c r="P15" s="50"/>
      <c r="Q15" s="4"/>
      <c r="R15" s="13"/>
      <c r="S15" s="31"/>
      <c r="T15" s="17"/>
      <c r="U15" s="13"/>
      <c r="V15" s="16"/>
      <c r="W15" s="50"/>
      <c r="X15" s="14"/>
      <c r="Y15" s="31"/>
      <c r="Z15" s="24"/>
      <c r="AA15" s="55">
        <v>0</v>
      </c>
      <c r="AB15" s="17"/>
      <c r="AC15" s="16"/>
      <c r="AD15" s="55"/>
      <c r="AE15" s="55"/>
      <c r="AF15" s="22"/>
      <c r="AG15" s="55"/>
      <c r="AH15" s="17"/>
      <c r="AI15" s="4"/>
      <c r="AJ15" s="4"/>
      <c r="AK15" s="90">
        <v>6</v>
      </c>
      <c r="AL15" s="4"/>
      <c r="AM15" s="94"/>
    </row>
    <row r="16" spans="1:39" ht="15" x14ac:dyDescent="0.2">
      <c r="A16" s="61">
        <v>9</v>
      </c>
      <c r="B16" s="62" t="s">
        <v>45</v>
      </c>
      <c r="C16" s="30">
        <v>13032.67</v>
      </c>
      <c r="D16" s="12">
        <v>8468</v>
      </c>
      <c r="E16" s="13">
        <f t="shared" ref="E16:E33" si="2">D16/C16</f>
        <v>0.64975173928289442</v>
      </c>
      <c r="F16" s="31">
        <f t="shared" ref="F16:F33" si="3">IF(E16&lt;10%,1,IF(E16&lt;40%,2,IF(E16&lt;60%,3,4)))</f>
        <v>4</v>
      </c>
      <c r="G16" s="39">
        <v>656</v>
      </c>
      <c r="H16" s="13">
        <f t="shared" ref="H16:H33" si="4">G16/D16</f>
        <v>7.7468115257439768E-2</v>
      </c>
      <c r="I16" s="31">
        <f t="shared" ref="I16:I33" si="5">IF(H16&lt;10%,4,IF(H16&lt;20%,3,IF(H16&lt;40%,2,1)))</f>
        <v>4</v>
      </c>
      <c r="J16" s="17"/>
      <c r="K16" s="4"/>
      <c r="L16" s="4">
        <v>4386</v>
      </c>
      <c r="M16" s="4">
        <v>3300</v>
      </c>
      <c r="N16" s="4">
        <f t="shared" ref="N16:N33" si="6">L16-M16</f>
        <v>1086</v>
      </c>
      <c r="O16" s="16"/>
      <c r="P16" s="50">
        <v>9109</v>
      </c>
      <c r="Q16" s="4">
        <v>481</v>
      </c>
      <c r="R16" s="13">
        <f t="shared" ref="R16:R33" si="7">Q16/P16</f>
        <v>5.2804918212756617E-2</v>
      </c>
      <c r="S16" s="31">
        <f t="shared" ref="S16:S33" si="8">IF(R16&lt;3%,1,IF(R16&lt;7%,2,IF(R16&lt;20%,3,4)))</f>
        <v>2</v>
      </c>
      <c r="T16" s="17">
        <v>160</v>
      </c>
      <c r="U16" s="13">
        <f t="shared" ref="U16:U33" si="9">T16/D16</f>
        <v>1.8894662257912139E-2</v>
      </c>
      <c r="V16" s="16">
        <f t="shared" ref="V16:V33" si="10">IF(U16&lt;3%,4,IF(U16&lt;5%,3,IF(U16&lt;15%,2,1)))</f>
        <v>4</v>
      </c>
      <c r="W16" s="50">
        <v>25.74</v>
      </c>
      <c r="X16" s="14">
        <f t="shared" ref="X16:X33" si="11">W16/D16</f>
        <v>3.0396787907416155E-3</v>
      </c>
      <c r="Y16" s="31">
        <f t="shared" ref="Y16:Y33" si="12">IF(X16&lt;0.7%,4,IF(X16&lt;1.5%,3,IF(X16&lt;3%,2,1)))</f>
        <v>4</v>
      </c>
      <c r="Z16" s="24">
        <f t="shared" ref="Z16:Z33" si="13">(F16+I16+S16+Y16)/4</f>
        <v>3.5</v>
      </c>
      <c r="AA16" s="55">
        <f t="shared" ref="AA16:AA33" si="14">IF(Z16&lt;1.5,1,IF(Z16&lt;2.5,2,IF(Z16&lt;3.5,3,4)))</f>
        <v>4</v>
      </c>
      <c r="AB16" s="17">
        <v>1</v>
      </c>
      <c r="AC16" s="16">
        <f t="shared" ref="AC16:AC33" si="15">AB16*AA16</f>
        <v>4</v>
      </c>
      <c r="AD16" s="55">
        <f t="shared" ref="AD16:AD22" si="16">IF(AC16&lt;3,1,IF(AC16&lt;5,2,IF(AC16&lt;12,3,4)))</f>
        <v>2</v>
      </c>
      <c r="AE16" s="55">
        <v>1</v>
      </c>
      <c r="AF16" s="22">
        <f t="shared" ref="AF16:AF22" si="17">AD16-AE16</f>
        <v>1</v>
      </c>
      <c r="AG16" s="66">
        <f t="shared" ref="AG16:AG21" si="18">IF(AF16&lt;-1,1,IF(AF16&lt;1,2,IF(AF16=1,3,4)))</f>
        <v>3</v>
      </c>
      <c r="AH16" s="17"/>
      <c r="AI16" s="4"/>
      <c r="AJ16" s="4">
        <v>3</v>
      </c>
      <c r="AK16" s="90">
        <v>6</v>
      </c>
      <c r="AL16" s="4">
        <f t="shared" si="0"/>
        <v>18</v>
      </c>
      <c r="AM16" s="97">
        <f t="shared" si="1"/>
        <v>4</v>
      </c>
    </row>
    <row r="17" spans="1:39" ht="15" x14ac:dyDescent="0.2">
      <c r="A17" s="61">
        <v>10</v>
      </c>
      <c r="B17" s="62" t="s">
        <v>46</v>
      </c>
      <c r="C17" s="30">
        <v>10485.299999999999</v>
      </c>
      <c r="D17" s="12">
        <v>7515</v>
      </c>
      <c r="E17" s="13">
        <f t="shared" si="2"/>
        <v>0.71671769048095912</v>
      </c>
      <c r="F17" s="31">
        <f t="shared" si="3"/>
        <v>4</v>
      </c>
      <c r="G17" s="40">
        <v>0</v>
      </c>
      <c r="H17" s="13">
        <f t="shared" si="4"/>
        <v>0</v>
      </c>
      <c r="I17" s="31">
        <f t="shared" si="5"/>
        <v>4</v>
      </c>
      <c r="J17" s="17"/>
      <c r="K17" s="4"/>
      <c r="L17" s="4">
        <v>2631</v>
      </c>
      <c r="M17" s="4"/>
      <c r="N17" s="4">
        <f t="shared" si="6"/>
        <v>2631</v>
      </c>
      <c r="O17" s="16"/>
      <c r="P17" s="50">
        <v>7952</v>
      </c>
      <c r="Q17" s="4">
        <v>89</v>
      </c>
      <c r="R17" s="13">
        <f t="shared" si="7"/>
        <v>1.1192152917505031E-2</v>
      </c>
      <c r="S17" s="31">
        <f t="shared" si="8"/>
        <v>1</v>
      </c>
      <c r="T17" s="17">
        <v>348</v>
      </c>
      <c r="U17" s="13">
        <f t="shared" si="9"/>
        <v>4.6307385229540921E-2</v>
      </c>
      <c r="V17" s="16">
        <f t="shared" si="10"/>
        <v>3</v>
      </c>
      <c r="W17" s="50">
        <v>74.33</v>
      </c>
      <c r="X17" s="14">
        <f t="shared" si="11"/>
        <v>9.8908848968729205E-3</v>
      </c>
      <c r="Y17" s="31">
        <f t="shared" si="12"/>
        <v>3</v>
      </c>
      <c r="Z17" s="24">
        <f t="shared" si="13"/>
        <v>3</v>
      </c>
      <c r="AA17" s="55">
        <f t="shared" si="14"/>
        <v>3</v>
      </c>
      <c r="AB17" s="17">
        <v>1</v>
      </c>
      <c r="AC17" s="16">
        <f t="shared" si="15"/>
        <v>3</v>
      </c>
      <c r="AD17" s="55">
        <f t="shared" si="16"/>
        <v>2</v>
      </c>
      <c r="AE17" s="55">
        <v>1</v>
      </c>
      <c r="AF17" s="22">
        <f t="shared" si="17"/>
        <v>1</v>
      </c>
      <c r="AG17" s="66">
        <f t="shared" si="18"/>
        <v>3</v>
      </c>
      <c r="AH17" s="17"/>
      <c r="AI17" s="4"/>
      <c r="AJ17" s="4">
        <v>3</v>
      </c>
      <c r="AK17" s="90">
        <v>6</v>
      </c>
      <c r="AL17" s="4">
        <f t="shared" si="0"/>
        <v>18</v>
      </c>
      <c r="AM17" s="97">
        <f t="shared" si="1"/>
        <v>4</v>
      </c>
    </row>
    <row r="18" spans="1:39" ht="15" x14ac:dyDescent="0.2">
      <c r="A18" s="61">
        <v>11</v>
      </c>
      <c r="B18" s="62" t="s">
        <v>47</v>
      </c>
      <c r="C18" s="30">
        <v>15990.05</v>
      </c>
      <c r="D18" s="12">
        <v>9410</v>
      </c>
      <c r="E18" s="13">
        <f t="shared" si="2"/>
        <v>0.5884909678206135</v>
      </c>
      <c r="F18" s="31">
        <f t="shared" si="3"/>
        <v>3</v>
      </c>
      <c r="G18" s="39">
        <v>707</v>
      </c>
      <c r="H18" s="13">
        <f t="shared" si="4"/>
        <v>7.5132837407013819E-2</v>
      </c>
      <c r="I18" s="31">
        <f t="shared" si="5"/>
        <v>4</v>
      </c>
      <c r="J18" s="17"/>
      <c r="K18" s="4"/>
      <c r="L18" s="4">
        <v>5171</v>
      </c>
      <c r="M18" s="4"/>
      <c r="N18" s="4">
        <f t="shared" si="6"/>
        <v>5171</v>
      </c>
      <c r="O18" s="16"/>
      <c r="P18" s="50">
        <v>10111</v>
      </c>
      <c r="Q18" s="4">
        <v>299</v>
      </c>
      <c r="R18" s="13">
        <f t="shared" si="7"/>
        <v>2.9571753535753139E-2</v>
      </c>
      <c r="S18" s="31">
        <f t="shared" si="8"/>
        <v>1</v>
      </c>
      <c r="T18" s="17">
        <v>402</v>
      </c>
      <c r="U18" s="13">
        <f t="shared" si="9"/>
        <v>4.2720510095642934E-2</v>
      </c>
      <c r="V18" s="16">
        <f t="shared" si="10"/>
        <v>3</v>
      </c>
      <c r="W18" s="50">
        <v>29.55</v>
      </c>
      <c r="X18" s="14">
        <f t="shared" si="11"/>
        <v>3.1402763018065888E-3</v>
      </c>
      <c r="Y18" s="31">
        <f t="shared" si="12"/>
        <v>4</v>
      </c>
      <c r="Z18" s="24">
        <f t="shared" si="13"/>
        <v>3</v>
      </c>
      <c r="AA18" s="55">
        <f t="shared" si="14"/>
        <v>3</v>
      </c>
      <c r="AB18" s="17">
        <v>3</v>
      </c>
      <c r="AC18" s="16">
        <f t="shared" si="15"/>
        <v>9</v>
      </c>
      <c r="AD18" s="55">
        <f t="shared" si="16"/>
        <v>3</v>
      </c>
      <c r="AE18" s="55">
        <v>2</v>
      </c>
      <c r="AF18" s="22">
        <f t="shared" si="17"/>
        <v>1</v>
      </c>
      <c r="AG18" s="66">
        <f t="shared" si="18"/>
        <v>3</v>
      </c>
      <c r="AH18" s="17"/>
      <c r="AI18" s="4"/>
      <c r="AJ18" s="4">
        <v>3</v>
      </c>
      <c r="AK18" s="90">
        <v>6</v>
      </c>
      <c r="AL18" s="4">
        <f t="shared" si="0"/>
        <v>18</v>
      </c>
      <c r="AM18" s="97">
        <f t="shared" si="1"/>
        <v>4</v>
      </c>
    </row>
    <row r="19" spans="1:39" ht="15" x14ac:dyDescent="0.2">
      <c r="A19" s="61">
        <v>12</v>
      </c>
      <c r="B19" s="62" t="s">
        <v>48</v>
      </c>
      <c r="C19" s="30">
        <v>14508.82</v>
      </c>
      <c r="D19" s="12">
        <v>11198</v>
      </c>
      <c r="E19" s="13">
        <f t="shared" si="2"/>
        <v>0.77180639087120806</v>
      </c>
      <c r="F19" s="31">
        <f t="shared" si="3"/>
        <v>4</v>
      </c>
      <c r="G19" s="39">
        <v>57</v>
      </c>
      <c r="H19" s="13">
        <f t="shared" si="4"/>
        <v>5.0901946776210037E-3</v>
      </c>
      <c r="I19" s="31">
        <f t="shared" si="5"/>
        <v>4</v>
      </c>
      <c r="J19" s="17"/>
      <c r="K19" s="4"/>
      <c r="L19" s="4">
        <v>3666</v>
      </c>
      <c r="M19" s="4">
        <v>2205</v>
      </c>
      <c r="N19" s="4">
        <f t="shared" si="6"/>
        <v>1461</v>
      </c>
      <c r="O19" s="16"/>
      <c r="P19" s="50">
        <v>11729</v>
      </c>
      <c r="Q19" s="4">
        <v>514</v>
      </c>
      <c r="R19" s="13">
        <f t="shared" si="7"/>
        <v>4.382300281353909E-2</v>
      </c>
      <c r="S19" s="31">
        <f t="shared" si="8"/>
        <v>2</v>
      </c>
      <c r="T19" s="17">
        <v>17</v>
      </c>
      <c r="U19" s="13">
        <f t="shared" si="9"/>
        <v>1.5181282371852117E-3</v>
      </c>
      <c r="V19" s="16">
        <f t="shared" si="10"/>
        <v>4</v>
      </c>
      <c r="W19" s="50">
        <v>8.6999999999999993</v>
      </c>
      <c r="X19" s="14">
        <f t="shared" si="11"/>
        <v>7.7692445079478476E-4</v>
      </c>
      <c r="Y19" s="31">
        <f t="shared" si="12"/>
        <v>4</v>
      </c>
      <c r="Z19" s="24">
        <f t="shared" si="13"/>
        <v>3.5</v>
      </c>
      <c r="AA19" s="55">
        <f t="shared" si="14"/>
        <v>4</v>
      </c>
      <c r="AB19" s="17">
        <v>3</v>
      </c>
      <c r="AC19" s="16">
        <f t="shared" si="15"/>
        <v>12</v>
      </c>
      <c r="AD19" s="55">
        <f t="shared" si="16"/>
        <v>4</v>
      </c>
      <c r="AE19" s="55">
        <v>2</v>
      </c>
      <c r="AF19" s="22">
        <f t="shared" si="17"/>
        <v>2</v>
      </c>
      <c r="AG19" s="59">
        <f t="shared" si="18"/>
        <v>4</v>
      </c>
      <c r="AH19" s="17"/>
      <c r="AI19" s="4"/>
      <c r="AJ19" s="4">
        <v>3</v>
      </c>
      <c r="AK19" s="90">
        <v>6</v>
      </c>
      <c r="AL19" s="4">
        <f t="shared" si="0"/>
        <v>18</v>
      </c>
      <c r="AM19" s="97">
        <f t="shared" si="1"/>
        <v>4</v>
      </c>
    </row>
    <row r="20" spans="1:39" ht="15" x14ac:dyDescent="0.2">
      <c r="A20" s="61">
        <v>13</v>
      </c>
      <c r="B20" s="62" t="s">
        <v>49</v>
      </c>
      <c r="C20" s="30">
        <v>4316.6400000000003</v>
      </c>
      <c r="D20" s="12">
        <v>697</v>
      </c>
      <c r="E20" s="13">
        <f t="shared" si="2"/>
        <v>0.16146817895400126</v>
      </c>
      <c r="F20" s="31">
        <f t="shared" si="3"/>
        <v>2</v>
      </c>
      <c r="G20" s="39">
        <v>59</v>
      </c>
      <c r="H20" s="13">
        <f t="shared" si="4"/>
        <v>8.4648493543758974E-2</v>
      </c>
      <c r="I20" s="31">
        <f t="shared" si="5"/>
        <v>4</v>
      </c>
      <c r="J20" s="17"/>
      <c r="K20" s="4"/>
      <c r="L20" s="4">
        <v>792</v>
      </c>
      <c r="M20" s="4">
        <v>403</v>
      </c>
      <c r="N20" s="4">
        <f t="shared" si="6"/>
        <v>389</v>
      </c>
      <c r="O20" s="16"/>
      <c r="P20" s="50">
        <v>792</v>
      </c>
      <c r="Q20" s="4">
        <v>0</v>
      </c>
      <c r="R20" s="13">
        <f t="shared" si="7"/>
        <v>0</v>
      </c>
      <c r="S20" s="31">
        <f t="shared" si="8"/>
        <v>1</v>
      </c>
      <c r="T20" s="17">
        <v>95</v>
      </c>
      <c r="U20" s="13">
        <f t="shared" si="9"/>
        <v>0.13629842180774748</v>
      </c>
      <c r="V20" s="16">
        <f t="shared" si="10"/>
        <v>2</v>
      </c>
      <c r="W20" s="50">
        <v>91.11</v>
      </c>
      <c r="X20" s="14">
        <f t="shared" si="11"/>
        <v>0.13071736011477761</v>
      </c>
      <c r="Y20" s="31">
        <f t="shared" si="12"/>
        <v>1</v>
      </c>
      <c r="Z20" s="24">
        <f t="shared" si="13"/>
        <v>2</v>
      </c>
      <c r="AA20" s="55">
        <f t="shared" si="14"/>
        <v>2</v>
      </c>
      <c r="AB20" s="17">
        <v>1</v>
      </c>
      <c r="AC20" s="16">
        <f t="shared" si="15"/>
        <v>2</v>
      </c>
      <c r="AD20" s="55">
        <f t="shared" si="16"/>
        <v>1</v>
      </c>
      <c r="AE20" s="55">
        <v>1</v>
      </c>
      <c r="AF20" s="22">
        <f t="shared" si="17"/>
        <v>0</v>
      </c>
      <c r="AG20" s="57">
        <f t="shared" si="18"/>
        <v>2</v>
      </c>
      <c r="AH20" s="17"/>
      <c r="AI20" s="4"/>
      <c r="AJ20" s="4">
        <v>3</v>
      </c>
      <c r="AK20" s="90">
        <v>6</v>
      </c>
      <c r="AL20" s="4">
        <f t="shared" si="0"/>
        <v>18</v>
      </c>
      <c r="AM20" s="97">
        <f t="shared" si="1"/>
        <v>4</v>
      </c>
    </row>
    <row r="21" spans="1:39" ht="13.15" customHeight="1" x14ac:dyDescent="0.2">
      <c r="A21" s="61">
        <v>14</v>
      </c>
      <c r="B21" s="62" t="s">
        <v>50</v>
      </c>
      <c r="C21" s="30">
        <v>9427.44</v>
      </c>
      <c r="D21" s="12">
        <v>5159</v>
      </c>
      <c r="E21" s="13">
        <f t="shared" si="2"/>
        <v>0.5472323345468123</v>
      </c>
      <c r="F21" s="31">
        <f t="shared" si="3"/>
        <v>3</v>
      </c>
      <c r="G21" s="39">
        <v>532</v>
      </c>
      <c r="H21" s="13">
        <f t="shared" si="4"/>
        <v>0.10312075983717775</v>
      </c>
      <c r="I21" s="31">
        <f t="shared" si="5"/>
        <v>3</v>
      </c>
      <c r="J21" s="17"/>
      <c r="K21" s="4"/>
      <c r="L21" s="4">
        <v>3792</v>
      </c>
      <c r="M21" s="4">
        <v>2832</v>
      </c>
      <c r="N21" s="4">
        <f t="shared" si="6"/>
        <v>960</v>
      </c>
      <c r="O21" s="16"/>
      <c r="P21" s="50">
        <v>5692</v>
      </c>
      <c r="Q21" s="4">
        <v>329</v>
      </c>
      <c r="R21" s="13">
        <f t="shared" si="7"/>
        <v>5.7800421644413215E-2</v>
      </c>
      <c r="S21" s="31">
        <f t="shared" si="8"/>
        <v>2</v>
      </c>
      <c r="T21" s="17">
        <v>204</v>
      </c>
      <c r="U21" s="13">
        <f t="shared" si="9"/>
        <v>3.9542547005233575E-2</v>
      </c>
      <c r="V21" s="16">
        <f t="shared" si="10"/>
        <v>3</v>
      </c>
      <c r="W21" s="50">
        <v>34.44</v>
      </c>
      <c r="X21" s="14">
        <f t="shared" si="11"/>
        <v>6.675712347354138E-3</v>
      </c>
      <c r="Y21" s="31">
        <f t="shared" si="12"/>
        <v>4</v>
      </c>
      <c r="Z21" s="24">
        <f t="shared" si="13"/>
        <v>3</v>
      </c>
      <c r="AA21" s="55">
        <f t="shared" si="14"/>
        <v>3</v>
      </c>
      <c r="AB21" s="17">
        <v>1</v>
      </c>
      <c r="AC21" s="16">
        <f t="shared" si="15"/>
        <v>3</v>
      </c>
      <c r="AD21" s="55">
        <f t="shared" si="16"/>
        <v>2</v>
      </c>
      <c r="AE21" s="55">
        <v>2</v>
      </c>
      <c r="AF21" s="22">
        <f t="shared" si="17"/>
        <v>0</v>
      </c>
      <c r="AG21" s="57">
        <f t="shared" si="18"/>
        <v>2</v>
      </c>
      <c r="AH21" s="17"/>
      <c r="AI21" s="4"/>
      <c r="AJ21" s="4">
        <v>3</v>
      </c>
      <c r="AK21" s="90">
        <v>6</v>
      </c>
      <c r="AL21" s="4">
        <f t="shared" si="0"/>
        <v>18</v>
      </c>
      <c r="AM21" s="97">
        <f t="shared" si="1"/>
        <v>4</v>
      </c>
    </row>
    <row r="22" spans="1:39" ht="15" x14ac:dyDescent="0.2">
      <c r="A22" s="61">
        <v>15</v>
      </c>
      <c r="B22" s="62" t="s">
        <v>51</v>
      </c>
      <c r="C22" s="30">
        <v>4712.68</v>
      </c>
      <c r="D22" s="12">
        <v>2838</v>
      </c>
      <c r="E22" s="13">
        <f t="shared" si="2"/>
        <v>0.60220511471179872</v>
      </c>
      <c r="F22" s="31">
        <f t="shared" si="3"/>
        <v>4</v>
      </c>
      <c r="G22" s="39">
        <v>40</v>
      </c>
      <c r="H22" s="13">
        <f t="shared" si="4"/>
        <v>1.4094432699083862E-2</v>
      </c>
      <c r="I22" s="31">
        <f t="shared" si="5"/>
        <v>4</v>
      </c>
      <c r="J22" s="17"/>
      <c r="K22" s="4"/>
      <c r="L22" s="4">
        <v>1857</v>
      </c>
      <c r="M22" s="4">
        <v>977</v>
      </c>
      <c r="N22" s="4">
        <f t="shared" si="6"/>
        <v>880</v>
      </c>
      <c r="O22" s="16"/>
      <c r="P22" s="50">
        <v>3078</v>
      </c>
      <c r="Q22" s="4">
        <v>27</v>
      </c>
      <c r="R22" s="13">
        <f t="shared" si="7"/>
        <v>8.771929824561403E-3</v>
      </c>
      <c r="S22" s="31">
        <f t="shared" si="8"/>
        <v>1</v>
      </c>
      <c r="T22" s="17">
        <v>213</v>
      </c>
      <c r="U22" s="13">
        <f t="shared" si="9"/>
        <v>7.5052854122621568E-2</v>
      </c>
      <c r="V22" s="16">
        <f t="shared" si="10"/>
        <v>2</v>
      </c>
      <c r="W22" s="50">
        <v>62</v>
      </c>
      <c r="X22" s="14">
        <f t="shared" si="11"/>
        <v>2.1846370683579985E-2</v>
      </c>
      <c r="Y22" s="31">
        <f t="shared" si="12"/>
        <v>2</v>
      </c>
      <c r="Z22" s="24">
        <f t="shared" si="13"/>
        <v>2.75</v>
      </c>
      <c r="AA22" s="55">
        <f t="shared" si="14"/>
        <v>3</v>
      </c>
      <c r="AB22" s="17">
        <v>2</v>
      </c>
      <c r="AC22" s="16">
        <f t="shared" si="15"/>
        <v>6</v>
      </c>
      <c r="AD22" s="55">
        <f t="shared" si="16"/>
        <v>3</v>
      </c>
      <c r="AE22" s="55">
        <v>2</v>
      </c>
      <c r="AF22" s="22">
        <f t="shared" si="17"/>
        <v>1</v>
      </c>
      <c r="AG22" s="66">
        <f t="shared" ref="AG22:AG33" si="19">IF(AF22&lt;-1,1,IF(AF22&lt;1,2,IF(AF22=1,3,4)))</f>
        <v>3</v>
      </c>
      <c r="AH22" s="17"/>
      <c r="AI22" s="4"/>
      <c r="AJ22" s="91">
        <v>3</v>
      </c>
      <c r="AK22" s="90">
        <v>6</v>
      </c>
      <c r="AL22" s="91">
        <f t="shared" si="0"/>
        <v>18</v>
      </c>
      <c r="AM22" s="97">
        <f t="shared" si="1"/>
        <v>4</v>
      </c>
    </row>
    <row r="23" spans="1:39" ht="15" x14ac:dyDescent="0.2">
      <c r="A23" s="61">
        <v>16</v>
      </c>
      <c r="B23" s="62" t="s">
        <v>52</v>
      </c>
      <c r="C23" s="30">
        <v>18653.759999999998</v>
      </c>
      <c r="D23" s="12">
        <v>6494</v>
      </c>
      <c r="E23" s="13">
        <f t="shared" si="2"/>
        <v>0.34813356663750367</v>
      </c>
      <c r="F23" s="31">
        <f t="shared" si="3"/>
        <v>2</v>
      </c>
      <c r="G23" s="39">
        <v>1390</v>
      </c>
      <c r="H23" s="13">
        <f t="shared" si="4"/>
        <v>0.2140437326763166</v>
      </c>
      <c r="I23" s="31">
        <f t="shared" si="5"/>
        <v>2</v>
      </c>
      <c r="J23" s="17"/>
      <c r="K23" s="4"/>
      <c r="L23" s="4">
        <v>3420</v>
      </c>
      <c r="M23" s="4">
        <v>2334</v>
      </c>
      <c r="N23" s="4">
        <f t="shared" si="6"/>
        <v>1086</v>
      </c>
      <c r="O23" s="16"/>
      <c r="P23" s="50">
        <v>6984</v>
      </c>
      <c r="Q23" s="4">
        <v>173</v>
      </c>
      <c r="R23" s="13">
        <f t="shared" si="7"/>
        <v>2.47709049255441E-2</v>
      </c>
      <c r="S23" s="31">
        <f t="shared" si="8"/>
        <v>1</v>
      </c>
      <c r="T23" s="17">
        <v>317</v>
      </c>
      <c r="U23" s="13">
        <f t="shared" si="9"/>
        <v>4.8814290113951338E-2</v>
      </c>
      <c r="V23" s="16">
        <f t="shared" si="10"/>
        <v>3</v>
      </c>
      <c r="W23" s="50">
        <v>52.62</v>
      </c>
      <c r="X23" s="14">
        <f t="shared" si="11"/>
        <v>8.102864182322143E-3</v>
      </c>
      <c r="Y23" s="31">
        <f t="shared" si="12"/>
        <v>3</v>
      </c>
      <c r="Z23" s="24">
        <f t="shared" si="13"/>
        <v>2</v>
      </c>
      <c r="AA23" s="55">
        <f t="shared" si="14"/>
        <v>2</v>
      </c>
      <c r="AB23" s="17">
        <v>3</v>
      </c>
      <c r="AC23" s="16">
        <f t="shared" si="15"/>
        <v>6</v>
      </c>
      <c r="AD23" s="55">
        <f t="shared" ref="AD23:AD33" si="20">IF(AC23&lt;3,1,IF(AC23&lt;5,2,IF(AC23&lt;12,3,4)))</f>
        <v>3</v>
      </c>
      <c r="AE23" s="55">
        <v>2</v>
      </c>
      <c r="AF23" s="22">
        <f t="shared" ref="AF23:AF33" si="21">AD23-AE23</f>
        <v>1</v>
      </c>
      <c r="AG23" s="66">
        <f t="shared" si="19"/>
        <v>3</v>
      </c>
      <c r="AH23" s="17"/>
      <c r="AI23" s="4"/>
      <c r="AJ23" s="4">
        <v>3</v>
      </c>
      <c r="AK23" s="90">
        <v>6</v>
      </c>
      <c r="AL23" s="4">
        <f t="shared" si="0"/>
        <v>18</v>
      </c>
      <c r="AM23" s="97">
        <f t="shared" si="1"/>
        <v>4</v>
      </c>
    </row>
    <row r="24" spans="1:39" ht="15" x14ac:dyDescent="0.2">
      <c r="A24" s="61">
        <v>17</v>
      </c>
      <c r="B24" s="62" t="s">
        <v>53</v>
      </c>
      <c r="C24" s="30">
        <v>10455.64</v>
      </c>
      <c r="D24" s="12">
        <v>6539</v>
      </c>
      <c r="E24" s="13">
        <f t="shared" si="2"/>
        <v>0.62540408812851245</v>
      </c>
      <c r="F24" s="31">
        <f t="shared" si="3"/>
        <v>4</v>
      </c>
      <c r="G24" s="39">
        <v>803</v>
      </c>
      <c r="H24" s="13">
        <f t="shared" si="4"/>
        <v>0.1228016516286894</v>
      </c>
      <c r="I24" s="31">
        <f t="shared" si="5"/>
        <v>3</v>
      </c>
      <c r="J24" s="17"/>
      <c r="K24" s="4"/>
      <c r="L24" s="4">
        <v>3648</v>
      </c>
      <c r="M24" s="4">
        <v>2005</v>
      </c>
      <c r="N24" s="4">
        <f t="shared" si="6"/>
        <v>1643</v>
      </c>
      <c r="O24" s="16"/>
      <c r="P24" s="50">
        <v>7018</v>
      </c>
      <c r="Q24" s="4">
        <v>433</v>
      </c>
      <c r="R24" s="13">
        <f t="shared" si="7"/>
        <v>6.1698489598176122E-2</v>
      </c>
      <c r="S24" s="31">
        <f t="shared" si="8"/>
        <v>2</v>
      </c>
      <c r="T24" s="17">
        <v>46</v>
      </c>
      <c r="U24" s="13">
        <f t="shared" si="9"/>
        <v>7.0347147881939139E-3</v>
      </c>
      <c r="V24" s="16">
        <f t="shared" si="10"/>
        <v>4</v>
      </c>
      <c r="W24" s="50">
        <v>17.149999999999999</v>
      </c>
      <c r="X24" s="14">
        <f t="shared" si="11"/>
        <v>2.6227251873375134E-3</v>
      </c>
      <c r="Y24" s="31">
        <f t="shared" si="12"/>
        <v>4</v>
      </c>
      <c r="Z24" s="24">
        <f t="shared" si="13"/>
        <v>3.25</v>
      </c>
      <c r="AA24" s="55">
        <f t="shared" si="14"/>
        <v>3</v>
      </c>
      <c r="AB24" s="17">
        <v>3</v>
      </c>
      <c r="AC24" s="16">
        <f t="shared" si="15"/>
        <v>9</v>
      </c>
      <c r="AD24" s="55">
        <f t="shared" si="20"/>
        <v>3</v>
      </c>
      <c r="AE24" s="55">
        <v>2</v>
      </c>
      <c r="AF24" s="22">
        <f t="shared" si="21"/>
        <v>1</v>
      </c>
      <c r="AG24" s="66">
        <f t="shared" si="19"/>
        <v>3</v>
      </c>
      <c r="AH24" s="17"/>
      <c r="AI24" s="4"/>
      <c r="AJ24" s="4">
        <v>3</v>
      </c>
      <c r="AK24" s="90">
        <v>6</v>
      </c>
      <c r="AL24" s="4">
        <f t="shared" si="0"/>
        <v>18</v>
      </c>
      <c r="AM24" s="97">
        <f t="shared" si="1"/>
        <v>4</v>
      </c>
    </row>
    <row r="25" spans="1:39" ht="15" x14ac:dyDescent="0.2">
      <c r="A25" s="61">
        <v>18</v>
      </c>
      <c r="B25" s="62" t="s">
        <v>54</v>
      </c>
      <c r="C25" s="30">
        <v>6666.25</v>
      </c>
      <c r="D25" s="12">
        <v>3972</v>
      </c>
      <c r="E25" s="13">
        <f t="shared" si="2"/>
        <v>0.59583723982748926</v>
      </c>
      <c r="F25" s="31">
        <f t="shared" si="3"/>
        <v>3</v>
      </c>
      <c r="G25" s="39">
        <v>231</v>
      </c>
      <c r="H25" s="13">
        <f t="shared" si="4"/>
        <v>5.8157099697885198E-2</v>
      </c>
      <c r="I25" s="31">
        <f t="shared" si="5"/>
        <v>4</v>
      </c>
      <c r="J25" s="17"/>
      <c r="K25" s="4"/>
      <c r="L25" s="4">
        <v>2043</v>
      </c>
      <c r="M25" s="4">
        <v>1129</v>
      </c>
      <c r="N25" s="4">
        <f t="shared" si="6"/>
        <v>914</v>
      </c>
      <c r="O25" s="16"/>
      <c r="P25" s="50">
        <v>4289</v>
      </c>
      <c r="Q25" s="4">
        <v>198</v>
      </c>
      <c r="R25" s="13">
        <f t="shared" si="7"/>
        <v>4.6164607134530196E-2</v>
      </c>
      <c r="S25" s="31">
        <f t="shared" si="8"/>
        <v>2</v>
      </c>
      <c r="T25" s="17">
        <v>119</v>
      </c>
      <c r="U25" s="13">
        <f t="shared" si="9"/>
        <v>2.9959718026183284E-2</v>
      </c>
      <c r="V25" s="16">
        <f t="shared" si="10"/>
        <v>4</v>
      </c>
      <c r="W25" s="50">
        <v>8.31</v>
      </c>
      <c r="X25" s="14">
        <f t="shared" si="11"/>
        <v>2.0921450151057401E-3</v>
      </c>
      <c r="Y25" s="31">
        <f t="shared" si="12"/>
        <v>4</v>
      </c>
      <c r="Z25" s="24">
        <f t="shared" si="13"/>
        <v>3.25</v>
      </c>
      <c r="AA25" s="55">
        <f t="shared" si="14"/>
        <v>3</v>
      </c>
      <c r="AB25" s="17">
        <v>2</v>
      </c>
      <c r="AC25" s="16">
        <f t="shared" si="15"/>
        <v>6</v>
      </c>
      <c r="AD25" s="55">
        <f t="shared" si="20"/>
        <v>3</v>
      </c>
      <c r="AE25" s="55">
        <v>1</v>
      </c>
      <c r="AF25" s="22">
        <f t="shared" si="21"/>
        <v>2</v>
      </c>
      <c r="AG25" s="59">
        <f t="shared" si="19"/>
        <v>4</v>
      </c>
      <c r="AH25" s="17"/>
      <c r="AI25" s="4"/>
      <c r="AJ25" s="4">
        <v>3</v>
      </c>
      <c r="AK25" s="90">
        <v>6</v>
      </c>
      <c r="AL25" s="4">
        <f t="shared" si="0"/>
        <v>18</v>
      </c>
      <c r="AM25" s="97">
        <f t="shared" si="1"/>
        <v>4</v>
      </c>
    </row>
    <row r="26" spans="1:39" ht="15" x14ac:dyDescent="0.2">
      <c r="A26" s="61">
        <v>19</v>
      </c>
      <c r="B26" s="62" t="s">
        <v>55</v>
      </c>
      <c r="C26" s="30">
        <v>12234.14</v>
      </c>
      <c r="D26" s="12">
        <v>10221</v>
      </c>
      <c r="E26" s="13">
        <f t="shared" si="2"/>
        <v>0.83544899764102754</v>
      </c>
      <c r="F26" s="31">
        <f t="shared" si="3"/>
        <v>4</v>
      </c>
      <c r="G26" s="39">
        <v>103</v>
      </c>
      <c r="H26" s="13">
        <f t="shared" si="4"/>
        <v>1.0077291850112514E-2</v>
      </c>
      <c r="I26" s="31">
        <f t="shared" si="5"/>
        <v>4</v>
      </c>
      <c r="J26" s="17"/>
      <c r="K26" s="4"/>
      <c r="L26" s="4">
        <v>2427</v>
      </c>
      <c r="M26" s="4">
        <v>900</v>
      </c>
      <c r="N26" s="4">
        <f t="shared" si="6"/>
        <v>1527</v>
      </c>
      <c r="O26" s="16"/>
      <c r="P26" s="50">
        <v>10618</v>
      </c>
      <c r="Q26" s="4">
        <v>269</v>
      </c>
      <c r="R26" s="13">
        <f t="shared" si="7"/>
        <v>2.533433791674515E-2</v>
      </c>
      <c r="S26" s="31">
        <f t="shared" si="8"/>
        <v>1</v>
      </c>
      <c r="T26" s="17">
        <v>128</v>
      </c>
      <c r="U26" s="13">
        <f t="shared" si="9"/>
        <v>1.252323647392623E-2</v>
      </c>
      <c r="V26" s="16">
        <f t="shared" si="10"/>
        <v>4</v>
      </c>
      <c r="W26" s="50">
        <v>87.39</v>
      </c>
      <c r="X26" s="14">
        <f t="shared" si="11"/>
        <v>8.5500440270032292E-3</v>
      </c>
      <c r="Y26" s="31">
        <f t="shared" si="12"/>
        <v>3</v>
      </c>
      <c r="Z26" s="24">
        <f t="shared" si="13"/>
        <v>3</v>
      </c>
      <c r="AA26" s="55">
        <f t="shared" si="14"/>
        <v>3</v>
      </c>
      <c r="AB26" s="17">
        <v>2</v>
      </c>
      <c r="AC26" s="16">
        <f t="shared" si="15"/>
        <v>6</v>
      </c>
      <c r="AD26" s="55">
        <f t="shared" si="20"/>
        <v>3</v>
      </c>
      <c r="AE26" s="55">
        <v>2</v>
      </c>
      <c r="AF26" s="22">
        <f t="shared" si="21"/>
        <v>1</v>
      </c>
      <c r="AG26" s="66">
        <f t="shared" si="19"/>
        <v>3</v>
      </c>
      <c r="AH26" s="17"/>
      <c r="AI26" s="4"/>
      <c r="AJ26" s="4">
        <v>3</v>
      </c>
      <c r="AK26" s="90">
        <v>6</v>
      </c>
      <c r="AL26" s="4">
        <f t="shared" si="0"/>
        <v>18</v>
      </c>
      <c r="AM26" s="97">
        <f t="shared" si="1"/>
        <v>4</v>
      </c>
    </row>
    <row r="27" spans="1:39" ht="15" x14ac:dyDescent="0.2">
      <c r="A27" s="61">
        <v>20</v>
      </c>
      <c r="B27" s="62" t="s">
        <v>56</v>
      </c>
      <c r="C27" s="30">
        <v>5787.57</v>
      </c>
      <c r="D27" s="12">
        <v>2818</v>
      </c>
      <c r="E27" s="13">
        <f t="shared" si="2"/>
        <v>0.48690555794573548</v>
      </c>
      <c r="F27" s="31">
        <f t="shared" si="3"/>
        <v>3</v>
      </c>
      <c r="G27" s="39">
        <v>1360</v>
      </c>
      <c r="H27" s="13">
        <f t="shared" si="4"/>
        <v>0.48261178140525196</v>
      </c>
      <c r="I27" s="31">
        <f t="shared" si="5"/>
        <v>1</v>
      </c>
      <c r="J27" s="17"/>
      <c r="K27" s="4"/>
      <c r="L27" s="4">
        <v>1938</v>
      </c>
      <c r="M27" s="4">
        <v>1497</v>
      </c>
      <c r="N27" s="4">
        <f t="shared" si="6"/>
        <v>441</v>
      </c>
      <c r="O27" s="16"/>
      <c r="P27" s="50">
        <v>3072</v>
      </c>
      <c r="Q27" s="4">
        <v>224</v>
      </c>
      <c r="R27" s="13">
        <f t="shared" si="7"/>
        <v>7.2916666666666671E-2</v>
      </c>
      <c r="S27" s="31">
        <f t="shared" si="8"/>
        <v>3</v>
      </c>
      <c r="T27" s="17">
        <v>30</v>
      </c>
      <c r="U27" s="13">
        <f t="shared" si="9"/>
        <v>1.0645848119233499E-2</v>
      </c>
      <c r="V27" s="16">
        <f t="shared" si="10"/>
        <v>4</v>
      </c>
      <c r="W27" s="50">
        <v>19.510000000000002</v>
      </c>
      <c r="X27" s="14">
        <f t="shared" si="11"/>
        <v>6.9233498935415191E-3</v>
      </c>
      <c r="Y27" s="31">
        <f t="shared" si="12"/>
        <v>4</v>
      </c>
      <c r="Z27" s="24">
        <f t="shared" si="13"/>
        <v>2.75</v>
      </c>
      <c r="AA27" s="55">
        <f t="shared" si="14"/>
        <v>3</v>
      </c>
      <c r="AB27" s="17">
        <v>2</v>
      </c>
      <c r="AC27" s="16">
        <f t="shared" si="15"/>
        <v>6</v>
      </c>
      <c r="AD27" s="55">
        <f t="shared" si="20"/>
        <v>3</v>
      </c>
      <c r="AE27" s="55">
        <v>1</v>
      </c>
      <c r="AF27" s="22">
        <f t="shared" si="21"/>
        <v>2</v>
      </c>
      <c r="AG27" s="59">
        <f t="shared" si="19"/>
        <v>4</v>
      </c>
      <c r="AH27" s="17"/>
      <c r="AI27" s="4"/>
      <c r="AJ27" s="4">
        <v>3</v>
      </c>
      <c r="AK27" s="90">
        <v>6</v>
      </c>
      <c r="AL27" s="4">
        <f t="shared" si="0"/>
        <v>18</v>
      </c>
      <c r="AM27" s="97">
        <f t="shared" si="1"/>
        <v>4</v>
      </c>
    </row>
    <row r="28" spans="1:39" ht="15" x14ac:dyDescent="0.2">
      <c r="A28" s="61">
        <v>21</v>
      </c>
      <c r="B28" s="62" t="s">
        <v>57</v>
      </c>
      <c r="C28" s="30">
        <v>11054.75</v>
      </c>
      <c r="D28" s="12">
        <v>6014</v>
      </c>
      <c r="E28" s="13">
        <f t="shared" si="2"/>
        <v>0.5440195391121464</v>
      </c>
      <c r="F28" s="31">
        <f t="shared" si="3"/>
        <v>3</v>
      </c>
      <c r="G28" s="39">
        <v>576</v>
      </c>
      <c r="H28" s="13">
        <f t="shared" si="4"/>
        <v>9.5776521449950122E-2</v>
      </c>
      <c r="I28" s="31">
        <f t="shared" si="5"/>
        <v>4</v>
      </c>
      <c r="J28" s="17"/>
      <c r="K28" s="4"/>
      <c r="L28" s="4">
        <v>2568</v>
      </c>
      <c r="M28" s="4">
        <v>1767</v>
      </c>
      <c r="N28" s="4">
        <f t="shared" si="6"/>
        <v>801</v>
      </c>
      <c r="O28" s="16"/>
      <c r="P28" s="50">
        <v>6398</v>
      </c>
      <c r="Q28" s="4">
        <v>153</v>
      </c>
      <c r="R28" s="13">
        <f t="shared" si="7"/>
        <v>2.3913723038449516E-2</v>
      </c>
      <c r="S28" s="31">
        <f t="shared" si="8"/>
        <v>1</v>
      </c>
      <c r="T28" s="17">
        <v>231</v>
      </c>
      <c r="U28" s="13">
        <f t="shared" si="9"/>
        <v>3.8410375789823745E-2</v>
      </c>
      <c r="V28" s="16">
        <f t="shared" si="10"/>
        <v>3</v>
      </c>
      <c r="W28" s="50">
        <v>116.42</v>
      </c>
      <c r="X28" s="14">
        <f t="shared" si="11"/>
        <v>1.9358164283338877E-2</v>
      </c>
      <c r="Y28" s="31">
        <f t="shared" si="12"/>
        <v>2</v>
      </c>
      <c r="Z28" s="24">
        <f t="shared" si="13"/>
        <v>2.5</v>
      </c>
      <c r="AA28" s="55">
        <f t="shared" si="14"/>
        <v>3</v>
      </c>
      <c r="AB28" s="17">
        <v>1</v>
      </c>
      <c r="AC28" s="16">
        <f t="shared" si="15"/>
        <v>3</v>
      </c>
      <c r="AD28" s="55">
        <f t="shared" si="20"/>
        <v>2</v>
      </c>
      <c r="AE28" s="55">
        <v>1</v>
      </c>
      <c r="AF28" s="22">
        <f t="shared" si="21"/>
        <v>1</v>
      </c>
      <c r="AG28" s="66">
        <f t="shared" si="19"/>
        <v>3</v>
      </c>
      <c r="AH28" s="17"/>
      <c r="AI28" s="4"/>
      <c r="AJ28" s="4">
        <v>3</v>
      </c>
      <c r="AK28" s="90">
        <v>6</v>
      </c>
      <c r="AL28" s="4">
        <f t="shared" si="0"/>
        <v>18</v>
      </c>
      <c r="AM28" s="97">
        <f t="shared" si="1"/>
        <v>4</v>
      </c>
    </row>
    <row r="29" spans="1:39" ht="15" x14ac:dyDescent="0.2">
      <c r="A29" s="61">
        <v>22</v>
      </c>
      <c r="B29" s="62" t="s">
        <v>58</v>
      </c>
      <c r="C29" s="30">
        <v>10929.79</v>
      </c>
      <c r="D29" s="12">
        <v>3899</v>
      </c>
      <c r="E29" s="13">
        <f t="shared" si="2"/>
        <v>0.35673146510591691</v>
      </c>
      <c r="F29" s="31">
        <f t="shared" si="3"/>
        <v>2</v>
      </c>
      <c r="G29" s="39">
        <v>1118</v>
      </c>
      <c r="H29" s="13">
        <f t="shared" si="4"/>
        <v>0.28674018979225441</v>
      </c>
      <c r="I29" s="31">
        <f t="shared" si="5"/>
        <v>2</v>
      </c>
      <c r="J29" s="17"/>
      <c r="K29" s="4"/>
      <c r="L29" s="4">
        <v>3476</v>
      </c>
      <c r="M29" s="4">
        <v>1687</v>
      </c>
      <c r="N29" s="4">
        <f t="shared" si="6"/>
        <v>1789</v>
      </c>
      <c r="O29" s="16"/>
      <c r="P29" s="50">
        <v>4312</v>
      </c>
      <c r="Q29" s="4">
        <v>34</v>
      </c>
      <c r="R29" s="13">
        <f t="shared" si="7"/>
        <v>7.8849721706864568E-3</v>
      </c>
      <c r="S29" s="31">
        <f t="shared" si="8"/>
        <v>1</v>
      </c>
      <c r="T29" s="17">
        <v>379</v>
      </c>
      <c r="U29" s="13">
        <f t="shared" si="9"/>
        <v>9.7204411387535272E-2</v>
      </c>
      <c r="V29" s="16">
        <f t="shared" si="10"/>
        <v>2</v>
      </c>
      <c r="W29" s="50">
        <v>45.89</v>
      </c>
      <c r="X29" s="14">
        <f t="shared" si="11"/>
        <v>1.1769684534496025E-2</v>
      </c>
      <c r="Y29" s="31">
        <f t="shared" si="12"/>
        <v>3</v>
      </c>
      <c r="Z29" s="24">
        <f t="shared" si="13"/>
        <v>2</v>
      </c>
      <c r="AA29" s="55">
        <f t="shared" si="14"/>
        <v>2</v>
      </c>
      <c r="AB29" s="17">
        <v>4</v>
      </c>
      <c r="AC29" s="16">
        <f t="shared" si="15"/>
        <v>8</v>
      </c>
      <c r="AD29" s="55">
        <f t="shared" si="20"/>
        <v>3</v>
      </c>
      <c r="AE29" s="55">
        <v>2</v>
      </c>
      <c r="AF29" s="22">
        <f t="shared" si="21"/>
        <v>1</v>
      </c>
      <c r="AG29" s="66">
        <f t="shared" si="19"/>
        <v>3</v>
      </c>
      <c r="AH29" s="17"/>
      <c r="AI29" s="4"/>
      <c r="AJ29" s="4">
        <v>3</v>
      </c>
      <c r="AK29" s="90">
        <v>6</v>
      </c>
      <c r="AL29" s="4">
        <f t="shared" si="0"/>
        <v>18</v>
      </c>
      <c r="AM29" s="97">
        <f t="shared" si="1"/>
        <v>4</v>
      </c>
    </row>
    <row r="30" spans="1:39" ht="15" x14ac:dyDescent="0.2">
      <c r="A30" s="61">
        <v>23</v>
      </c>
      <c r="B30" s="62" t="s">
        <v>59</v>
      </c>
      <c r="C30" s="30">
        <v>8797.7000000000007</v>
      </c>
      <c r="D30" s="12">
        <v>3859</v>
      </c>
      <c r="E30" s="13">
        <f t="shared" si="2"/>
        <v>0.43863737113109103</v>
      </c>
      <c r="F30" s="31">
        <f t="shared" si="3"/>
        <v>3</v>
      </c>
      <c r="G30" s="39">
        <v>1320</v>
      </c>
      <c r="H30" s="13">
        <f t="shared" si="4"/>
        <v>0.34205752785695775</v>
      </c>
      <c r="I30" s="31">
        <f t="shared" si="5"/>
        <v>2</v>
      </c>
      <c r="J30" s="17"/>
      <c r="K30" s="4"/>
      <c r="L30" s="4">
        <v>3328</v>
      </c>
      <c r="M30" s="4">
        <v>2154</v>
      </c>
      <c r="N30" s="4">
        <f t="shared" si="6"/>
        <v>1174</v>
      </c>
      <c r="O30" s="16"/>
      <c r="P30" s="50">
        <v>4291</v>
      </c>
      <c r="Q30" s="4">
        <v>286</v>
      </c>
      <c r="R30" s="13">
        <f t="shared" si="7"/>
        <v>6.6651130272663714E-2</v>
      </c>
      <c r="S30" s="31">
        <f t="shared" si="8"/>
        <v>2</v>
      </c>
      <c r="T30" s="17">
        <v>146</v>
      </c>
      <c r="U30" s="13">
        <f t="shared" si="9"/>
        <v>3.7833635656905937E-2</v>
      </c>
      <c r="V30" s="16">
        <f t="shared" si="10"/>
        <v>3</v>
      </c>
      <c r="W30" s="50">
        <v>23.9</v>
      </c>
      <c r="X30" s="14">
        <f t="shared" si="11"/>
        <v>6.1933143301373412E-3</v>
      </c>
      <c r="Y30" s="31">
        <f t="shared" si="12"/>
        <v>4</v>
      </c>
      <c r="Z30" s="24">
        <f t="shared" si="13"/>
        <v>2.75</v>
      </c>
      <c r="AA30" s="55">
        <f t="shared" si="14"/>
        <v>3</v>
      </c>
      <c r="AB30" s="17">
        <v>4</v>
      </c>
      <c r="AC30" s="16">
        <f t="shared" si="15"/>
        <v>12</v>
      </c>
      <c r="AD30" s="55">
        <f t="shared" si="20"/>
        <v>4</v>
      </c>
      <c r="AE30" s="55">
        <v>1</v>
      </c>
      <c r="AF30" s="22">
        <f t="shared" si="21"/>
        <v>3</v>
      </c>
      <c r="AG30" s="59">
        <f t="shared" si="19"/>
        <v>4</v>
      </c>
      <c r="AH30" s="17"/>
      <c r="AI30" s="4"/>
      <c r="AJ30" s="4">
        <v>3</v>
      </c>
      <c r="AK30" s="90">
        <v>6</v>
      </c>
      <c r="AL30" s="4">
        <f t="shared" si="0"/>
        <v>18</v>
      </c>
      <c r="AM30" s="97">
        <f t="shared" si="1"/>
        <v>4</v>
      </c>
    </row>
    <row r="31" spans="1:39" ht="15" x14ac:dyDescent="0.2">
      <c r="A31" s="61">
        <v>24</v>
      </c>
      <c r="B31" s="62" t="s">
        <v>60</v>
      </c>
      <c r="C31" s="30">
        <v>8600.08</v>
      </c>
      <c r="D31" s="12">
        <v>4281</v>
      </c>
      <c r="E31" s="13">
        <f t="shared" si="2"/>
        <v>0.49778606710635248</v>
      </c>
      <c r="F31" s="31">
        <f t="shared" si="3"/>
        <v>3</v>
      </c>
      <c r="G31" s="39">
        <v>150</v>
      </c>
      <c r="H31" s="13">
        <f t="shared" si="4"/>
        <v>3.5038542396636299E-2</v>
      </c>
      <c r="I31" s="31">
        <f t="shared" si="5"/>
        <v>4</v>
      </c>
      <c r="J31" s="17"/>
      <c r="K31" s="4"/>
      <c r="L31" s="4">
        <v>3799</v>
      </c>
      <c r="M31" s="4">
        <v>3195</v>
      </c>
      <c r="N31" s="4">
        <f t="shared" si="6"/>
        <v>604</v>
      </c>
      <c r="O31" s="16"/>
      <c r="P31" s="50">
        <v>4761</v>
      </c>
      <c r="Q31" s="4">
        <v>252</v>
      </c>
      <c r="R31" s="13">
        <f t="shared" si="7"/>
        <v>5.2930056710775046E-2</v>
      </c>
      <c r="S31" s="31">
        <f t="shared" si="8"/>
        <v>2</v>
      </c>
      <c r="T31" s="17">
        <v>228</v>
      </c>
      <c r="U31" s="13">
        <f t="shared" si="9"/>
        <v>5.3258584442887176E-2</v>
      </c>
      <c r="V31" s="16">
        <f t="shared" si="10"/>
        <v>2</v>
      </c>
      <c r="W31" s="50">
        <v>100.55</v>
      </c>
      <c r="X31" s="14">
        <f t="shared" si="11"/>
        <v>2.3487502919878531E-2</v>
      </c>
      <c r="Y31" s="31">
        <f t="shared" si="12"/>
        <v>2</v>
      </c>
      <c r="Z31" s="24">
        <f t="shared" si="13"/>
        <v>2.75</v>
      </c>
      <c r="AA31" s="55">
        <f t="shared" si="14"/>
        <v>3</v>
      </c>
      <c r="AB31" s="17">
        <v>4</v>
      </c>
      <c r="AC31" s="16">
        <f t="shared" si="15"/>
        <v>12</v>
      </c>
      <c r="AD31" s="55">
        <f t="shared" si="20"/>
        <v>4</v>
      </c>
      <c r="AE31" s="55">
        <v>2</v>
      </c>
      <c r="AF31" s="22">
        <f t="shared" si="21"/>
        <v>2</v>
      </c>
      <c r="AG31" s="59">
        <f t="shared" si="19"/>
        <v>4</v>
      </c>
      <c r="AH31" s="17"/>
      <c r="AI31" s="4"/>
      <c r="AJ31" s="4">
        <v>3</v>
      </c>
      <c r="AK31" s="90">
        <v>6</v>
      </c>
      <c r="AL31" s="4">
        <f t="shared" si="0"/>
        <v>18</v>
      </c>
      <c r="AM31" s="97">
        <f t="shared" si="1"/>
        <v>4</v>
      </c>
    </row>
    <row r="32" spans="1:39" ht="15" x14ac:dyDescent="0.2">
      <c r="A32" s="61">
        <v>25</v>
      </c>
      <c r="B32" s="62" t="s">
        <v>61</v>
      </c>
      <c r="C32" s="30">
        <v>3738.95</v>
      </c>
      <c r="D32" s="12">
        <v>686</v>
      </c>
      <c r="E32" s="13">
        <f t="shared" si="2"/>
        <v>0.1834739699648297</v>
      </c>
      <c r="F32" s="31">
        <f t="shared" si="3"/>
        <v>2</v>
      </c>
      <c r="G32" s="39">
        <v>285</v>
      </c>
      <c r="H32" s="13">
        <f t="shared" si="4"/>
        <v>0.41545189504373176</v>
      </c>
      <c r="I32" s="31">
        <f t="shared" si="5"/>
        <v>1</v>
      </c>
      <c r="J32" s="17"/>
      <c r="K32" s="4"/>
      <c r="L32" s="4">
        <v>857</v>
      </c>
      <c r="M32" s="4">
        <v>475</v>
      </c>
      <c r="N32" s="4">
        <f t="shared" si="6"/>
        <v>382</v>
      </c>
      <c r="O32" s="16"/>
      <c r="P32" s="50">
        <v>780</v>
      </c>
      <c r="Q32" s="4">
        <v>8</v>
      </c>
      <c r="R32" s="13">
        <f t="shared" si="7"/>
        <v>1.0256410256410256E-2</v>
      </c>
      <c r="S32" s="31">
        <f t="shared" si="8"/>
        <v>1</v>
      </c>
      <c r="T32" s="17">
        <v>86</v>
      </c>
      <c r="U32" s="13">
        <f t="shared" si="9"/>
        <v>0.12536443148688048</v>
      </c>
      <c r="V32" s="16">
        <f t="shared" si="10"/>
        <v>2</v>
      </c>
      <c r="W32" s="50">
        <v>36.369999999999997</v>
      </c>
      <c r="X32" s="14">
        <f t="shared" si="11"/>
        <v>5.3017492711370261E-2</v>
      </c>
      <c r="Y32" s="31">
        <f t="shared" si="12"/>
        <v>1</v>
      </c>
      <c r="Z32" s="24">
        <f t="shared" si="13"/>
        <v>1.25</v>
      </c>
      <c r="AA32" s="55">
        <f t="shared" si="14"/>
        <v>1</v>
      </c>
      <c r="AB32" s="17">
        <v>1</v>
      </c>
      <c r="AC32" s="16">
        <f t="shared" si="15"/>
        <v>1</v>
      </c>
      <c r="AD32" s="55">
        <f t="shared" si="20"/>
        <v>1</v>
      </c>
      <c r="AE32" s="55">
        <v>2</v>
      </c>
      <c r="AF32" s="22">
        <f t="shared" si="21"/>
        <v>-1</v>
      </c>
      <c r="AG32" s="57">
        <f t="shared" si="19"/>
        <v>2</v>
      </c>
      <c r="AH32" s="17"/>
      <c r="AI32" s="4"/>
      <c r="AJ32" s="4">
        <v>3</v>
      </c>
      <c r="AK32" s="90">
        <v>6</v>
      </c>
      <c r="AL32" s="4">
        <f t="shared" si="0"/>
        <v>18</v>
      </c>
      <c r="AM32" s="97">
        <f t="shared" si="1"/>
        <v>4</v>
      </c>
    </row>
    <row r="33" spans="1:39" ht="15.75" thickBot="1" x14ac:dyDescent="0.25">
      <c r="A33" s="63">
        <v>26</v>
      </c>
      <c r="B33" s="64" t="s">
        <v>62</v>
      </c>
      <c r="C33" s="32">
        <v>8155.45</v>
      </c>
      <c r="D33" s="33">
        <v>4298</v>
      </c>
      <c r="E33" s="34">
        <f t="shared" si="2"/>
        <v>0.52700954576387571</v>
      </c>
      <c r="F33" s="35">
        <f t="shared" si="3"/>
        <v>3</v>
      </c>
      <c r="G33" s="41">
        <v>1158</v>
      </c>
      <c r="H33" s="34">
        <f t="shared" si="4"/>
        <v>0.26942764076314563</v>
      </c>
      <c r="I33" s="35">
        <f t="shared" si="5"/>
        <v>2</v>
      </c>
      <c r="J33" s="17"/>
      <c r="K33" s="4"/>
      <c r="L33" s="4">
        <v>3065</v>
      </c>
      <c r="M33" s="4">
        <v>2163</v>
      </c>
      <c r="N33" s="4">
        <f t="shared" si="6"/>
        <v>902</v>
      </c>
      <c r="O33" s="16"/>
      <c r="P33" s="51">
        <v>4631</v>
      </c>
      <c r="Q33" s="71">
        <v>17</v>
      </c>
      <c r="R33" s="34">
        <f t="shared" si="7"/>
        <v>3.6709134096307495E-3</v>
      </c>
      <c r="S33" s="35">
        <f t="shared" si="8"/>
        <v>1</v>
      </c>
      <c r="T33" s="17">
        <v>316</v>
      </c>
      <c r="U33" s="13">
        <f t="shared" si="9"/>
        <v>7.352256863657515E-2</v>
      </c>
      <c r="V33" s="16">
        <f t="shared" si="10"/>
        <v>2</v>
      </c>
      <c r="W33" s="51">
        <v>31.3</v>
      </c>
      <c r="X33" s="53">
        <f t="shared" si="11"/>
        <v>7.2824569567240581E-3</v>
      </c>
      <c r="Y33" s="35">
        <f t="shared" si="12"/>
        <v>3</v>
      </c>
      <c r="Z33" s="24">
        <f t="shared" si="13"/>
        <v>2.25</v>
      </c>
      <c r="AA33" s="56">
        <f t="shared" si="14"/>
        <v>2</v>
      </c>
      <c r="AB33" s="17">
        <v>3</v>
      </c>
      <c r="AC33" s="16">
        <f t="shared" si="15"/>
        <v>6</v>
      </c>
      <c r="AD33" s="56">
        <f t="shared" si="20"/>
        <v>3</v>
      </c>
      <c r="AE33" s="56">
        <v>1</v>
      </c>
      <c r="AF33" s="22">
        <f t="shared" si="21"/>
        <v>2</v>
      </c>
      <c r="AG33" s="60">
        <f t="shared" si="19"/>
        <v>4</v>
      </c>
      <c r="AH33" s="17"/>
      <c r="AI33" s="4"/>
      <c r="AJ33" s="4">
        <v>3</v>
      </c>
      <c r="AK33" s="90">
        <v>6</v>
      </c>
      <c r="AL33" s="4">
        <f t="shared" si="0"/>
        <v>18</v>
      </c>
      <c r="AM33" s="97">
        <f t="shared" si="1"/>
        <v>4</v>
      </c>
    </row>
    <row r="34" spans="1:39" x14ac:dyDescent="0.2">
      <c r="R34" s="3"/>
    </row>
  </sheetData>
  <sortState xmlns:xlrd2="http://schemas.microsoft.com/office/spreadsheetml/2017/richdata2" ref="A8:AM33">
    <sortCondition ref="A8:A33"/>
  </sortState>
  <conditionalFormatting sqref="AD8:AD3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E3DA5B-49DE-4265-BE66-8BB96563D0D2}">
  <ds:schemaRefs>
    <ds:schemaRef ds:uri="http://purl.org/dc/dcmitype/"/>
    <ds:schemaRef ds:uri="http://schemas.microsoft.com/office/2006/documentManagement/types"/>
    <ds:schemaRef ds:uri="221a2c11-8ef1-4d41-a3ac-fc306372ca64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5cecbd3a-56ed-480e-b254-4fe3d8d2e0d0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35F205E-3B2E-4D61-B1CE-4B9BF291C6A9}"/>
</file>

<file path=customXml/itemProps3.xml><?xml version="1.0" encoding="utf-8"?>
<ds:datastoreItem xmlns:ds="http://schemas.openxmlformats.org/officeDocument/2006/customXml" ds:itemID="{1EC77B88-8780-46BE-B07D-33FBAF5AE3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SUSZE</vt:lpstr>
      <vt:lpstr>DEGRADACJA GLEBY</vt:lpstr>
      <vt:lpstr>INTENSYWNE BURZE I SILNE WIATY</vt:lpstr>
      <vt:lpstr>DESZCZE NAWALNE</vt:lpstr>
      <vt:lpstr>PODTOPIENIA</vt:lpstr>
      <vt:lpstr>POWODZIE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Magdalena Pożarycka</cp:lastModifiedBy>
  <cp:revision/>
  <dcterms:created xsi:type="dcterms:W3CDTF">2022-07-19T06:42:10Z</dcterms:created>
  <dcterms:modified xsi:type="dcterms:W3CDTF">2023-05-19T10:56:00Z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